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PC\Desktop\TEATRO MUNICIPAL\ABERTO\"/>
    </mc:Choice>
  </mc:AlternateContent>
  <xr:revisionPtr revIDLastSave="0" documentId="13_ncr:1_{18F9347B-C577-419E-988F-8CF4E85F42E2}" xr6:coauthVersionLast="36" xr6:coauthVersionMax="36" xr10:uidLastSave="{00000000-0000-0000-0000-000000000000}"/>
  <bookViews>
    <workbookView xWindow="0" yWindow="0" windowWidth="20490" windowHeight="7245" activeTab="1" xr2:uid="{00000000-000D-0000-FFFF-FFFF00000000}"/>
  </bookViews>
  <sheets>
    <sheet name="MEMÓRIA DE CALCULO" sheetId="90" r:id="rId1"/>
    <sheet name="PLANILHA ORÇAMENTÁRIA" sheetId="82" r:id="rId2"/>
    <sheet name="COMPOSIÇÕES" sheetId="91" r:id="rId3"/>
    <sheet name="ATESTADO DE CAPACIDADE TECNICA" sheetId="97" r:id="rId4"/>
    <sheet name="PROJETO BÁSICO" sheetId="93" r:id="rId5"/>
  </sheets>
  <externalReferences>
    <externalReference r:id="rId6"/>
    <externalReference r:id="rId7"/>
  </externalReferences>
  <definedNames>
    <definedName name="_xlnm.Print_Area" localSheetId="3">'ATESTADO DE CAPACIDADE TECNICA'!$A$1:$E$31</definedName>
    <definedName name="_xlnm.Print_Area" localSheetId="2">COMPOSIÇÕES!$A$1:$H$48</definedName>
    <definedName name="_xlnm.Print_Area" localSheetId="0">'MEMÓRIA DE CALCULO'!$A$1:$N$775</definedName>
    <definedName name="_xlnm.Print_Area" localSheetId="1">'PLANILHA ORÇAMENTÁRIA'!$A$1:$I$155</definedName>
    <definedName name="_xlnm.Print_Titles" localSheetId="0">'MEMÓRIA DE CALCULO'!#REF!</definedName>
    <definedName name="_xlnm.Print_Titles" localSheetId="1">'PLANILHA ORÇAMENTÁRIA'!$1:$10</definedName>
  </definedNames>
  <calcPr calcId="179021"/>
</workbook>
</file>

<file path=xl/calcChain.xml><?xml version="1.0" encoding="utf-8"?>
<calcChain xmlns="http://schemas.openxmlformats.org/spreadsheetml/2006/main">
  <c r="O150" i="90" l="1"/>
  <c r="N181" i="90"/>
  <c r="O177" i="90" s="1"/>
  <c r="N180" i="90"/>
  <c r="N179" i="90"/>
  <c r="N178" i="90"/>
  <c r="H11" i="91" l="1"/>
  <c r="E20" i="97" l="1"/>
  <c r="H48" i="91" l="1"/>
  <c r="H47" i="91"/>
  <c r="H46" i="91"/>
  <c r="H45" i="91"/>
  <c r="H44" i="91"/>
  <c r="H43" i="91"/>
  <c r="H42" i="91"/>
  <c r="H40" i="91" l="1"/>
  <c r="P182" i="90" s="1"/>
  <c r="H37" i="91"/>
  <c r="H36" i="91"/>
  <c r="H29" i="91" s="1"/>
  <c r="H35" i="91"/>
  <c r="H34" i="91"/>
  <c r="H33" i="91"/>
  <c r="H32" i="91"/>
  <c r="H31" i="91"/>
  <c r="H26" i="91"/>
  <c r="H25" i="91"/>
  <c r="H24" i="91"/>
  <c r="H23" i="91"/>
  <c r="H22" i="91"/>
  <c r="H21" i="91"/>
  <c r="H20" i="91"/>
  <c r="H18" i="91" l="1"/>
  <c r="P706" i="90"/>
  <c r="G129" i="82" s="1"/>
  <c r="H129" i="82" s="1"/>
  <c r="P703" i="90"/>
  <c r="G128" i="82" s="1"/>
  <c r="H128" i="82" s="1"/>
  <c r="E129" i="82"/>
  <c r="D129" i="82"/>
  <c r="C129" i="82"/>
  <c r="B129" i="82"/>
  <c r="E128" i="82"/>
  <c r="D128" i="82"/>
  <c r="C128" i="82"/>
  <c r="B128" i="82"/>
  <c r="G127" i="82"/>
  <c r="H127" i="82" s="1"/>
  <c r="E127" i="82"/>
  <c r="D127" i="82"/>
  <c r="C127" i="82"/>
  <c r="B127" i="82"/>
  <c r="G126" i="82"/>
  <c r="H126" i="82" s="1"/>
  <c r="E126" i="82"/>
  <c r="D126" i="82"/>
  <c r="C126" i="82"/>
  <c r="B126" i="82"/>
  <c r="G125" i="82"/>
  <c r="H125" i="82" s="1"/>
  <c r="E125" i="82"/>
  <c r="D125" i="82"/>
  <c r="C125" i="82"/>
  <c r="B125" i="82"/>
  <c r="G124" i="82"/>
  <c r="H124" i="82" s="1"/>
  <c r="E124" i="82"/>
  <c r="D124" i="82"/>
  <c r="C124" i="82"/>
  <c r="B124" i="82"/>
  <c r="G123" i="82"/>
  <c r="H123" i="82" s="1"/>
  <c r="E123" i="82"/>
  <c r="D123" i="82"/>
  <c r="C123" i="82"/>
  <c r="B123" i="82"/>
  <c r="G122" i="82"/>
  <c r="H122" i="82" s="1"/>
  <c r="E122" i="82"/>
  <c r="D122" i="82"/>
  <c r="C122" i="82"/>
  <c r="B122" i="82"/>
  <c r="G121" i="82"/>
  <c r="H121" i="82" s="1"/>
  <c r="E121" i="82"/>
  <c r="D121" i="82"/>
  <c r="C121" i="82"/>
  <c r="B121" i="82"/>
  <c r="G120" i="82"/>
  <c r="H120" i="82" s="1"/>
  <c r="E120" i="82"/>
  <c r="D120" i="82"/>
  <c r="C120" i="82"/>
  <c r="B120" i="82"/>
  <c r="G119" i="82"/>
  <c r="H119" i="82" s="1"/>
  <c r="E119" i="82"/>
  <c r="D119" i="82"/>
  <c r="C119" i="82"/>
  <c r="B119" i="82"/>
  <c r="G118" i="82"/>
  <c r="H118" i="82" s="1"/>
  <c r="E118" i="82"/>
  <c r="D118" i="82"/>
  <c r="C118" i="82"/>
  <c r="B118" i="82"/>
  <c r="G117" i="82"/>
  <c r="H117" i="82" s="1"/>
  <c r="E117" i="82"/>
  <c r="D117" i="82"/>
  <c r="C117" i="82"/>
  <c r="B117" i="82"/>
  <c r="G116" i="82"/>
  <c r="H116" i="82" s="1"/>
  <c r="E116" i="82"/>
  <c r="D116" i="82"/>
  <c r="C116" i="82"/>
  <c r="B116" i="82"/>
  <c r="G115" i="82"/>
  <c r="H115" i="82" s="1"/>
  <c r="E115" i="82"/>
  <c r="D115" i="82"/>
  <c r="C115" i="82"/>
  <c r="B115" i="82"/>
  <c r="G114" i="82"/>
  <c r="H114" i="82" s="1"/>
  <c r="E114" i="82"/>
  <c r="D114" i="82"/>
  <c r="C114" i="82"/>
  <c r="B114" i="82"/>
  <c r="G113" i="82"/>
  <c r="H113" i="82" s="1"/>
  <c r="E113" i="82"/>
  <c r="D113" i="82"/>
  <c r="C113" i="82"/>
  <c r="B113" i="82"/>
  <c r="G112" i="82"/>
  <c r="H112" i="82" s="1"/>
  <c r="E112" i="82"/>
  <c r="D112" i="82"/>
  <c r="C112" i="82"/>
  <c r="B112" i="82"/>
  <c r="G111" i="82"/>
  <c r="H111" i="82" s="1"/>
  <c r="E111" i="82"/>
  <c r="D111" i="82"/>
  <c r="C111" i="82"/>
  <c r="B111" i="82"/>
  <c r="G110" i="82"/>
  <c r="H110" i="82" s="1"/>
  <c r="E110" i="82"/>
  <c r="D110" i="82"/>
  <c r="C110" i="82"/>
  <c r="B110" i="82"/>
  <c r="G109" i="82"/>
  <c r="H109" i="82" s="1"/>
  <c r="E109" i="82"/>
  <c r="D109" i="82"/>
  <c r="C109" i="82"/>
  <c r="B109" i="82"/>
  <c r="G108" i="82"/>
  <c r="H108" i="82" s="1"/>
  <c r="E108" i="82"/>
  <c r="D108" i="82"/>
  <c r="C108" i="82"/>
  <c r="B108" i="82"/>
  <c r="G107" i="82"/>
  <c r="H107" i="82" s="1"/>
  <c r="E107" i="82"/>
  <c r="D107" i="82"/>
  <c r="C107" i="82"/>
  <c r="B107" i="82"/>
  <c r="G106" i="82"/>
  <c r="H106" i="82" s="1"/>
  <c r="E106" i="82"/>
  <c r="D106" i="82"/>
  <c r="C106" i="82"/>
  <c r="B106" i="82"/>
  <c r="G105" i="82"/>
  <c r="H105" i="82" s="1"/>
  <c r="E105" i="82"/>
  <c r="D105" i="82"/>
  <c r="C105" i="82"/>
  <c r="B105" i="82"/>
  <c r="G104" i="82"/>
  <c r="H104" i="82" s="1"/>
  <c r="E104" i="82"/>
  <c r="D104" i="82"/>
  <c r="C104" i="82"/>
  <c r="B104" i="82"/>
  <c r="D103" i="82"/>
  <c r="G101" i="82"/>
  <c r="H101" i="82" s="1"/>
  <c r="E101" i="82"/>
  <c r="D101" i="82"/>
  <c r="C101" i="82"/>
  <c r="B101" i="82"/>
  <c r="G100" i="82"/>
  <c r="H100" i="82" s="1"/>
  <c r="E100" i="82"/>
  <c r="D100" i="82"/>
  <c r="C100" i="82"/>
  <c r="B100" i="82"/>
  <c r="G99" i="82"/>
  <c r="H99" i="82" s="1"/>
  <c r="E99" i="82"/>
  <c r="D99" i="82"/>
  <c r="C99" i="82"/>
  <c r="B99" i="82"/>
  <c r="G98" i="82"/>
  <c r="H98" i="82" s="1"/>
  <c r="E98" i="82"/>
  <c r="D98" i="82"/>
  <c r="C98" i="82"/>
  <c r="B98" i="82"/>
  <c r="G97" i="82"/>
  <c r="H97" i="82" s="1"/>
  <c r="E97" i="82"/>
  <c r="D97" i="82"/>
  <c r="C97" i="82"/>
  <c r="B97" i="82"/>
  <c r="G96" i="82"/>
  <c r="H96" i="82" s="1"/>
  <c r="E96" i="82"/>
  <c r="D96" i="82"/>
  <c r="C96" i="82"/>
  <c r="B96" i="82"/>
  <c r="G95" i="82"/>
  <c r="H95" i="82" s="1"/>
  <c r="E95" i="82"/>
  <c r="D95" i="82"/>
  <c r="C95" i="82"/>
  <c r="B95" i="82"/>
  <c r="G94" i="82"/>
  <c r="H94" i="82" s="1"/>
  <c r="E94" i="82"/>
  <c r="D94" i="82"/>
  <c r="C94" i="82"/>
  <c r="B94" i="82"/>
  <c r="G93" i="82"/>
  <c r="H93" i="82" s="1"/>
  <c r="E93" i="82"/>
  <c r="D93" i="82"/>
  <c r="C93" i="82"/>
  <c r="B93" i="82"/>
  <c r="G92" i="82"/>
  <c r="H92" i="82" s="1"/>
  <c r="E92" i="82"/>
  <c r="D92" i="82"/>
  <c r="C92" i="82"/>
  <c r="B92" i="82"/>
  <c r="G91" i="82"/>
  <c r="H91" i="82" s="1"/>
  <c r="E91" i="82"/>
  <c r="D91" i="82"/>
  <c r="C91" i="82"/>
  <c r="B91" i="82"/>
  <c r="G90" i="82"/>
  <c r="H90" i="82" s="1"/>
  <c r="E90" i="82"/>
  <c r="D90" i="82"/>
  <c r="C90" i="82"/>
  <c r="B90" i="82"/>
  <c r="G89" i="82"/>
  <c r="H89" i="82" s="1"/>
  <c r="E89" i="82"/>
  <c r="D89" i="82"/>
  <c r="C89" i="82"/>
  <c r="B89" i="82"/>
  <c r="G88" i="82"/>
  <c r="H88" i="82" s="1"/>
  <c r="E88" i="82"/>
  <c r="D88" i="82"/>
  <c r="C88" i="82"/>
  <c r="B88" i="82"/>
  <c r="G87" i="82"/>
  <c r="H87" i="82" s="1"/>
  <c r="E87" i="82"/>
  <c r="D87" i="82"/>
  <c r="C87" i="82"/>
  <c r="B87" i="82"/>
  <c r="G86" i="82"/>
  <c r="H86" i="82" s="1"/>
  <c r="E86" i="82"/>
  <c r="D86" i="82"/>
  <c r="C86" i="82"/>
  <c r="B86" i="82"/>
  <c r="G85" i="82"/>
  <c r="H85" i="82" s="1"/>
  <c r="E85" i="82"/>
  <c r="D85" i="82"/>
  <c r="C85" i="82"/>
  <c r="B85" i="82"/>
  <c r="G84" i="82"/>
  <c r="H84" i="82" s="1"/>
  <c r="E84" i="82"/>
  <c r="D84" i="82"/>
  <c r="C84" i="82"/>
  <c r="B84" i="82"/>
  <c r="G83" i="82"/>
  <c r="H83" i="82" s="1"/>
  <c r="E83" i="82"/>
  <c r="D83" i="82"/>
  <c r="C83" i="82"/>
  <c r="B83" i="82"/>
  <c r="G82" i="82"/>
  <c r="H82" i="82" s="1"/>
  <c r="E82" i="82"/>
  <c r="D82" i="82"/>
  <c r="C82" i="82"/>
  <c r="B82" i="82"/>
  <c r="E81" i="82"/>
  <c r="D81" i="82"/>
  <c r="C81" i="82"/>
  <c r="B81" i="82"/>
  <c r="G80" i="82"/>
  <c r="H80" i="82" s="1"/>
  <c r="E80" i="82"/>
  <c r="D80" i="82"/>
  <c r="C80" i="82"/>
  <c r="B80" i="82"/>
  <c r="G79" i="82"/>
  <c r="H79" i="82" s="1"/>
  <c r="E79" i="82"/>
  <c r="D79" i="82"/>
  <c r="C79" i="82"/>
  <c r="B79" i="82"/>
  <c r="G78" i="82"/>
  <c r="H78" i="82" s="1"/>
  <c r="E78" i="82"/>
  <c r="D78" i="82"/>
  <c r="C78" i="82"/>
  <c r="B78" i="82"/>
  <c r="G77" i="82"/>
  <c r="H77" i="82" s="1"/>
  <c r="E77" i="82"/>
  <c r="D77" i="82"/>
  <c r="C77" i="82"/>
  <c r="B77" i="82"/>
  <c r="D76" i="82"/>
  <c r="G74" i="82"/>
  <c r="H74" i="82" s="1"/>
  <c r="E74" i="82"/>
  <c r="D74" i="82"/>
  <c r="C74" i="82"/>
  <c r="B74" i="82"/>
  <c r="G73" i="82"/>
  <c r="H73" i="82" s="1"/>
  <c r="E73" i="82"/>
  <c r="D73" i="82"/>
  <c r="C73" i="82"/>
  <c r="B73" i="82"/>
  <c r="G72" i="82"/>
  <c r="H72" i="82" s="1"/>
  <c r="E72" i="82"/>
  <c r="D72" i="82"/>
  <c r="C72" i="82"/>
  <c r="B72" i="82"/>
  <c r="G71" i="82"/>
  <c r="H71" i="82" s="1"/>
  <c r="E71" i="82"/>
  <c r="D71" i="82"/>
  <c r="C71" i="82"/>
  <c r="B71" i="82"/>
  <c r="G70" i="82"/>
  <c r="H70" i="82" s="1"/>
  <c r="E70" i="82"/>
  <c r="D70" i="82"/>
  <c r="C70" i="82"/>
  <c r="B70" i="82"/>
  <c r="G69" i="82"/>
  <c r="H69" i="82" s="1"/>
  <c r="E69" i="82"/>
  <c r="D69" i="82"/>
  <c r="C69" i="82"/>
  <c r="B69" i="82"/>
  <c r="G68" i="82"/>
  <c r="H68" i="82" s="1"/>
  <c r="E68" i="82"/>
  <c r="D68" i="82"/>
  <c r="C68" i="82"/>
  <c r="B68" i="82"/>
  <c r="G67" i="82"/>
  <c r="H67" i="82" s="1"/>
  <c r="E67" i="82"/>
  <c r="D67" i="82"/>
  <c r="C67" i="82"/>
  <c r="B67" i="82"/>
  <c r="G66" i="82"/>
  <c r="H66" i="82" s="1"/>
  <c r="E66" i="82"/>
  <c r="D66" i="82"/>
  <c r="C66" i="82"/>
  <c r="B66" i="82"/>
  <c r="G65" i="82"/>
  <c r="H65" i="82" s="1"/>
  <c r="E65" i="82"/>
  <c r="D65" i="82"/>
  <c r="C65" i="82"/>
  <c r="B65" i="82"/>
  <c r="G64" i="82"/>
  <c r="H64" i="82" s="1"/>
  <c r="E64" i="82"/>
  <c r="D64" i="82"/>
  <c r="C64" i="82"/>
  <c r="B64" i="82"/>
  <c r="D63" i="82"/>
  <c r="G61" i="82"/>
  <c r="H61" i="82" s="1"/>
  <c r="E61" i="82"/>
  <c r="D61" i="82"/>
  <c r="C61" i="82"/>
  <c r="B61" i="82"/>
  <c r="G60" i="82"/>
  <c r="H60" i="82" s="1"/>
  <c r="E60" i="82"/>
  <c r="D60" i="82"/>
  <c r="C60" i="82"/>
  <c r="B60" i="82"/>
  <c r="G59" i="82"/>
  <c r="H59" i="82" s="1"/>
  <c r="E59" i="82"/>
  <c r="D59" i="82"/>
  <c r="C59" i="82"/>
  <c r="B59" i="82"/>
  <c r="G58" i="82"/>
  <c r="H58" i="82" s="1"/>
  <c r="E58" i="82"/>
  <c r="D58" i="82"/>
  <c r="C58" i="82"/>
  <c r="B58" i="82"/>
  <c r="G57" i="82"/>
  <c r="H57" i="82" s="1"/>
  <c r="E57" i="82"/>
  <c r="D57" i="82"/>
  <c r="C57" i="82"/>
  <c r="B57" i="82"/>
  <c r="G56" i="82"/>
  <c r="H56" i="82" s="1"/>
  <c r="E56" i="82"/>
  <c r="D56" i="82"/>
  <c r="C56" i="82"/>
  <c r="B56" i="82"/>
  <c r="D55" i="82"/>
  <c r="G54" i="82"/>
  <c r="H54" i="82" s="1"/>
  <c r="F54" i="82"/>
  <c r="E54" i="82"/>
  <c r="D54" i="82"/>
  <c r="C54" i="82"/>
  <c r="B54" i="82"/>
  <c r="G53" i="82"/>
  <c r="H53" i="82" s="1"/>
  <c r="E53" i="82"/>
  <c r="D53" i="82"/>
  <c r="C53" i="82"/>
  <c r="B53" i="82"/>
  <c r="G52" i="82"/>
  <c r="H52" i="82" s="1"/>
  <c r="E52" i="82"/>
  <c r="D52" i="82"/>
  <c r="C52" i="82"/>
  <c r="B52" i="82"/>
  <c r="D51" i="82"/>
  <c r="G49" i="82"/>
  <c r="H49" i="82" s="1"/>
  <c r="E49" i="82"/>
  <c r="D49" i="82"/>
  <c r="C49" i="82"/>
  <c r="B49" i="82"/>
  <c r="G48" i="82"/>
  <c r="H48" i="82" s="1"/>
  <c r="E48" i="82"/>
  <c r="D48" i="82"/>
  <c r="C48" i="82"/>
  <c r="B48" i="82"/>
  <c r="G47" i="82"/>
  <c r="H47" i="82" s="1"/>
  <c r="E47" i="82"/>
  <c r="D47" i="82"/>
  <c r="C47" i="82"/>
  <c r="B47" i="82"/>
  <c r="E46" i="82"/>
  <c r="D46" i="82"/>
  <c r="C46" i="82"/>
  <c r="B46" i="82"/>
  <c r="G45" i="82"/>
  <c r="H45" i="82" s="1"/>
  <c r="E45" i="82"/>
  <c r="D45" i="82"/>
  <c r="C45" i="82"/>
  <c r="B45" i="82"/>
  <c r="G44" i="82"/>
  <c r="H44" i="82" s="1"/>
  <c r="E44" i="82"/>
  <c r="D44" i="82"/>
  <c r="C44" i="82"/>
  <c r="B44" i="82"/>
  <c r="D43" i="82"/>
  <c r="G41" i="82"/>
  <c r="H41" i="82" s="1"/>
  <c r="E41" i="82"/>
  <c r="D41" i="82"/>
  <c r="C41" i="82"/>
  <c r="B41" i="82"/>
  <c r="G40" i="82"/>
  <c r="H40" i="82" s="1"/>
  <c r="E40" i="82"/>
  <c r="D40" i="82"/>
  <c r="C40" i="82"/>
  <c r="B40" i="82"/>
  <c r="G39" i="82"/>
  <c r="H39" i="82" s="1"/>
  <c r="E39" i="82"/>
  <c r="D39" i="82"/>
  <c r="C39" i="82"/>
  <c r="B39" i="82"/>
  <c r="G38" i="82"/>
  <c r="H38" i="82" s="1"/>
  <c r="E38" i="82"/>
  <c r="D38" i="82"/>
  <c r="C38" i="82"/>
  <c r="B38" i="82"/>
  <c r="G37" i="82"/>
  <c r="H37" i="82" s="1"/>
  <c r="E37" i="82"/>
  <c r="D37" i="82"/>
  <c r="C37" i="82"/>
  <c r="B37" i="82"/>
  <c r="G36" i="82"/>
  <c r="H36" i="82" s="1"/>
  <c r="E36" i="82"/>
  <c r="D36" i="82"/>
  <c r="C36" i="82"/>
  <c r="B36" i="82"/>
  <c r="G35" i="82"/>
  <c r="H35" i="82" s="1"/>
  <c r="E35" i="82"/>
  <c r="D35" i="82"/>
  <c r="C35" i="82"/>
  <c r="B35" i="82"/>
  <c r="G34" i="82"/>
  <c r="H34" i="82" s="1"/>
  <c r="E34" i="82"/>
  <c r="D34" i="82"/>
  <c r="C34" i="82"/>
  <c r="B34" i="82"/>
  <c r="G33" i="82"/>
  <c r="H33" i="82" s="1"/>
  <c r="E33" i="82"/>
  <c r="D33" i="82"/>
  <c r="C33" i="82"/>
  <c r="B33" i="82"/>
  <c r="G32" i="82"/>
  <c r="H32" i="82" s="1"/>
  <c r="E32" i="82"/>
  <c r="D32" i="82"/>
  <c r="C32" i="82"/>
  <c r="B32" i="82"/>
  <c r="G31" i="82"/>
  <c r="H31" i="82" s="1"/>
  <c r="E31" i="82"/>
  <c r="D31" i="82"/>
  <c r="C31" i="82"/>
  <c r="B31" i="82"/>
  <c r="D30" i="82"/>
  <c r="G28" i="82"/>
  <c r="H28" i="82" s="1"/>
  <c r="E28" i="82"/>
  <c r="D28" i="82"/>
  <c r="C28" i="82"/>
  <c r="B28" i="82"/>
  <c r="G27" i="82"/>
  <c r="H27" i="82" s="1"/>
  <c r="E27" i="82"/>
  <c r="D27" i="82"/>
  <c r="C27" i="82"/>
  <c r="B27" i="82"/>
  <c r="G26" i="82"/>
  <c r="H26" i="82" s="1"/>
  <c r="E26" i="82"/>
  <c r="D26" i="82"/>
  <c r="C26" i="82"/>
  <c r="B26" i="82"/>
  <c r="D25" i="82"/>
  <c r="G24" i="82"/>
  <c r="H24" i="82" s="1"/>
  <c r="F24" i="82"/>
  <c r="E24" i="82"/>
  <c r="D24" i="82"/>
  <c r="C24" i="82"/>
  <c r="B24" i="82"/>
  <c r="G23" i="82"/>
  <c r="H23" i="82" s="1"/>
  <c r="E23" i="82"/>
  <c r="D23" i="82"/>
  <c r="C23" i="82"/>
  <c r="B23" i="82"/>
  <c r="G22" i="82"/>
  <c r="H22" i="82" s="1"/>
  <c r="E22" i="82"/>
  <c r="D22" i="82"/>
  <c r="C22" i="82"/>
  <c r="B22" i="82"/>
  <c r="D21" i="82"/>
  <c r="G19" i="82"/>
  <c r="H19" i="82" s="1"/>
  <c r="E19" i="82"/>
  <c r="D19" i="82"/>
  <c r="C19" i="82"/>
  <c r="B19" i="82"/>
  <c r="G18" i="82"/>
  <c r="H18" i="82" s="1"/>
  <c r="E18" i="82"/>
  <c r="D18" i="82"/>
  <c r="C18" i="82"/>
  <c r="B18" i="82"/>
  <c r="D17" i="82"/>
  <c r="D11" i="82"/>
  <c r="G15" i="82"/>
  <c r="H15" i="82" s="1"/>
  <c r="E15" i="82"/>
  <c r="D15" i="82"/>
  <c r="C15" i="82"/>
  <c r="B15" i="82"/>
  <c r="G14" i="82"/>
  <c r="H14" i="82" s="1"/>
  <c r="E14" i="82"/>
  <c r="D14" i="82"/>
  <c r="C14" i="82"/>
  <c r="B14" i="82"/>
  <c r="G13" i="82"/>
  <c r="H13" i="82" s="1"/>
  <c r="E13" i="82"/>
  <c r="D13" i="82"/>
  <c r="C13" i="82"/>
  <c r="B13" i="82"/>
  <c r="G12" i="82"/>
  <c r="E12" i="82"/>
  <c r="D12" i="82"/>
  <c r="C12" i="82"/>
  <c r="B12" i="82"/>
  <c r="E7" i="82"/>
  <c r="D7" i="82"/>
  <c r="N216" i="90"/>
  <c r="N217" i="90" s="1"/>
  <c r="O215" i="90" s="1"/>
  <c r="F53" i="82" s="1"/>
  <c r="N213" i="90"/>
  <c r="N214" i="90" s="1"/>
  <c r="O212" i="90" s="1"/>
  <c r="F52" i="82" s="1"/>
  <c r="N209" i="90"/>
  <c r="N208" i="90"/>
  <c r="O207" i="90" s="1"/>
  <c r="F49" i="82" s="1"/>
  <c r="N205" i="90"/>
  <c r="N204" i="90"/>
  <c r="N206" i="90" s="1"/>
  <c r="O203" i="90" s="1"/>
  <c r="F48" i="82" s="1"/>
  <c r="N201" i="90"/>
  <c r="N200" i="90"/>
  <c r="N197" i="90"/>
  <c r="N196" i="90"/>
  <c r="N195" i="90"/>
  <c r="N194" i="90"/>
  <c r="N193" i="90"/>
  <c r="N192" i="90"/>
  <c r="N191" i="90"/>
  <c r="N190" i="90"/>
  <c r="N189" i="90"/>
  <c r="N188" i="90"/>
  <c r="N187" i="90"/>
  <c r="N186" i="90"/>
  <c r="N185" i="90"/>
  <c r="N184" i="90"/>
  <c r="N183" i="90"/>
  <c r="G46" i="82"/>
  <c r="H46" i="82" s="1"/>
  <c r="N175" i="90"/>
  <c r="N174" i="90"/>
  <c r="N173" i="90"/>
  <c r="A709" i="90"/>
  <c r="N711" i="90"/>
  <c r="N712" i="90" s="1"/>
  <c r="O710" i="90" s="1"/>
  <c r="N714" i="90"/>
  <c r="O713" i="90" s="1"/>
  <c r="N717" i="90"/>
  <c r="N718" i="90" s="1"/>
  <c r="O716" i="90" s="1"/>
  <c r="A719" i="90"/>
  <c r="N721" i="90"/>
  <c r="N722" i="90" s="1"/>
  <c r="O720" i="90" s="1"/>
  <c r="N724" i="90"/>
  <c r="N725" i="90" s="1"/>
  <c r="O723" i="90" s="1"/>
  <c r="N727" i="90"/>
  <c r="N728" i="90" s="1"/>
  <c r="O726" i="90" s="1"/>
  <c r="N730" i="90"/>
  <c r="N731" i="90"/>
  <c r="N734" i="90"/>
  <c r="N735" i="90"/>
  <c r="O733" i="90" s="1"/>
  <c r="N737" i="90"/>
  <c r="N738" i="90" s="1"/>
  <c r="O736" i="90" s="1"/>
  <c r="N740" i="90"/>
  <c r="N741" i="90" s="1"/>
  <c r="O739" i="90" s="1"/>
  <c r="N743" i="90"/>
  <c r="N744" i="90" s="1"/>
  <c r="O742" i="90" s="1"/>
  <c r="N746" i="90"/>
  <c r="N747" i="90" s="1"/>
  <c r="N749" i="90"/>
  <c r="N750" i="90" s="1"/>
  <c r="O748" i="90" s="1"/>
  <c r="N198" i="90" l="1"/>
  <c r="O182" i="90" s="1"/>
  <c r="F46" i="82" s="1"/>
  <c r="I46" i="82" s="1"/>
  <c r="N202" i="90"/>
  <c r="O199" i="90" s="1"/>
  <c r="F47" i="82" s="1"/>
  <c r="I47" i="82" s="1"/>
  <c r="N732" i="90"/>
  <c r="O729" i="90" s="1"/>
  <c r="G153" i="82"/>
  <c r="H153" i="82" s="1"/>
  <c r="N176" i="90"/>
  <c r="O745" i="90"/>
  <c r="D131" i="82"/>
  <c r="C133" i="82"/>
  <c r="E134" i="82"/>
  <c r="F137" i="82"/>
  <c r="B139" i="82"/>
  <c r="D140" i="82"/>
  <c r="F141" i="82"/>
  <c r="B143" i="82"/>
  <c r="D144" i="82"/>
  <c r="F145" i="82"/>
  <c r="B150" i="82"/>
  <c r="D151" i="82"/>
  <c r="B132" i="82"/>
  <c r="D133" i="82"/>
  <c r="F134" i="82"/>
  <c r="G137" i="82"/>
  <c r="H137" i="82" s="1"/>
  <c r="C139" i="82"/>
  <c r="E140" i="82"/>
  <c r="G141" i="82"/>
  <c r="H141" i="82" s="1"/>
  <c r="C143" i="82"/>
  <c r="E144" i="82"/>
  <c r="G145" i="82"/>
  <c r="H145" i="82" s="1"/>
  <c r="D148" i="82"/>
  <c r="C150" i="82"/>
  <c r="E151" i="82"/>
  <c r="G152" i="82"/>
  <c r="H152" i="82" s="1"/>
  <c r="C132" i="82"/>
  <c r="E133" i="82"/>
  <c r="G134" i="82"/>
  <c r="H134" i="82" s="1"/>
  <c r="B138" i="82"/>
  <c r="D139" i="82"/>
  <c r="F140" i="82"/>
  <c r="B142" i="82"/>
  <c r="D143" i="82"/>
  <c r="F144" i="82"/>
  <c r="B146" i="82"/>
  <c r="B149" i="82"/>
  <c r="D150" i="82"/>
  <c r="B153" i="82"/>
  <c r="D132" i="82"/>
  <c r="F133" i="82"/>
  <c r="D136" i="82"/>
  <c r="C138" i="82"/>
  <c r="E139" i="82"/>
  <c r="G140" i="82"/>
  <c r="H140" i="82" s="1"/>
  <c r="C142" i="82"/>
  <c r="E143" i="82"/>
  <c r="G144" i="82"/>
  <c r="H144" i="82" s="1"/>
  <c r="C146" i="82"/>
  <c r="C149" i="82"/>
  <c r="E150" i="82"/>
  <c r="G151" i="82"/>
  <c r="H151" i="82" s="1"/>
  <c r="C153" i="82"/>
  <c r="E132" i="82"/>
  <c r="G133" i="82"/>
  <c r="H133" i="82" s="1"/>
  <c r="B137" i="82"/>
  <c r="D138" i="82"/>
  <c r="F139" i="82"/>
  <c r="B141" i="82"/>
  <c r="D142" i="82"/>
  <c r="F143" i="82"/>
  <c r="B145" i="82"/>
  <c r="D146" i="82"/>
  <c r="D149" i="82"/>
  <c r="B152" i="82"/>
  <c r="D153" i="82"/>
  <c r="F132" i="82"/>
  <c r="B134" i="82"/>
  <c r="C137" i="82"/>
  <c r="E138" i="82"/>
  <c r="G139" i="82"/>
  <c r="H139" i="82" s="1"/>
  <c r="C141" i="82"/>
  <c r="E142" i="82"/>
  <c r="G143" i="82"/>
  <c r="H143" i="82" s="1"/>
  <c r="C145" i="82"/>
  <c r="E146" i="82"/>
  <c r="E149" i="82"/>
  <c r="G150" i="82"/>
  <c r="H150" i="82" s="1"/>
  <c r="C152" i="82"/>
  <c r="E153" i="82"/>
  <c r="G132" i="82"/>
  <c r="H132" i="82" s="1"/>
  <c r="C134" i="82"/>
  <c r="D137" i="82"/>
  <c r="F138" i="82"/>
  <c r="B140" i="82"/>
  <c r="D141" i="82"/>
  <c r="F142" i="82"/>
  <c r="B144" i="82"/>
  <c r="D145" i="82"/>
  <c r="F146" i="82"/>
  <c r="B151" i="82"/>
  <c r="D152" i="82"/>
  <c r="B133" i="82"/>
  <c r="D134" i="82"/>
  <c r="E137" i="82"/>
  <c r="G138" i="82"/>
  <c r="H138" i="82" s="1"/>
  <c r="C140" i="82"/>
  <c r="E141" i="82"/>
  <c r="G142" i="82"/>
  <c r="H142" i="82" s="1"/>
  <c r="C144" i="82"/>
  <c r="E145" i="82"/>
  <c r="G146" i="82"/>
  <c r="H146" i="82" s="1"/>
  <c r="G149" i="82"/>
  <c r="H149" i="82" s="1"/>
  <c r="C151" i="82"/>
  <c r="E152" i="82"/>
  <c r="I52" i="82"/>
  <c r="I54" i="82"/>
  <c r="I53" i="82"/>
  <c r="I48" i="82"/>
  <c r="I49" i="82"/>
  <c r="I24" i="82"/>
  <c r="F45" i="82"/>
  <c r="I45" i="82" s="1"/>
  <c r="O172" i="90"/>
  <c r="F44" i="82" s="1"/>
  <c r="I44" i="82" s="1"/>
  <c r="N715" i="90"/>
  <c r="I141" i="82" l="1"/>
  <c r="I145" i="82"/>
  <c r="I142" i="82"/>
  <c r="I140" i="82"/>
  <c r="I144" i="82"/>
  <c r="I146" i="82"/>
  <c r="I133" i="82"/>
  <c r="I137" i="82"/>
  <c r="I134" i="82"/>
  <c r="I138" i="82"/>
  <c r="I143" i="82"/>
  <c r="I132" i="82"/>
  <c r="I139" i="82"/>
  <c r="I51" i="82"/>
  <c r="I43" i="82"/>
  <c r="I131" i="82" l="1"/>
  <c r="I136" i="82"/>
  <c r="N707" i="90"/>
  <c r="N708" i="90" s="1"/>
  <c r="O706" i="90" s="1"/>
  <c r="F129" i="82" s="1"/>
  <c r="I129" i="82" s="1"/>
  <c r="N704" i="90"/>
  <c r="N705" i="90" s="1"/>
  <c r="O703" i="90" s="1"/>
  <c r="F128" i="82" s="1"/>
  <c r="I128" i="82" s="1"/>
  <c r="N700" i="90"/>
  <c r="N701" i="90" s="1"/>
  <c r="O699" i="90" s="1"/>
  <c r="F127" i="82" s="1"/>
  <c r="I127" i="82" s="1"/>
  <c r="N697" i="90"/>
  <c r="N698" i="90" s="1"/>
  <c r="O696" i="90" s="1"/>
  <c r="F126" i="82" s="1"/>
  <c r="I126" i="82" s="1"/>
  <c r="N694" i="90"/>
  <c r="N695" i="90" s="1"/>
  <c r="O693" i="90" s="1"/>
  <c r="F125" i="82" s="1"/>
  <c r="I125" i="82" s="1"/>
  <c r="N691" i="90"/>
  <c r="N692" i="90" s="1"/>
  <c r="O690" i="90" s="1"/>
  <c r="F124" i="82" s="1"/>
  <c r="I124" i="82" s="1"/>
  <c r="N688" i="90"/>
  <c r="N687" i="90"/>
  <c r="N684" i="90"/>
  <c r="N685" i="90" s="1"/>
  <c r="O683" i="90" s="1"/>
  <c r="F122" i="82" s="1"/>
  <c r="I122" i="82" s="1"/>
  <c r="N681" i="90"/>
  <c r="N682" i="90" s="1"/>
  <c r="O680" i="90" s="1"/>
  <c r="F121" i="82" s="1"/>
  <c r="I121" i="82" s="1"/>
  <c r="N678" i="90"/>
  <c r="N679" i="90" s="1"/>
  <c r="O677" i="90" s="1"/>
  <c r="F120" i="82" s="1"/>
  <c r="I120" i="82" s="1"/>
  <c r="N675" i="90"/>
  <c r="N676" i="90" s="1"/>
  <c r="O674" i="90" s="1"/>
  <c r="F119" i="82" s="1"/>
  <c r="I119" i="82" s="1"/>
  <c r="N672" i="90"/>
  <c r="N671" i="90"/>
  <c r="N670" i="90"/>
  <c r="N669" i="90"/>
  <c r="N668" i="90"/>
  <c r="N667" i="90"/>
  <c r="N666" i="90"/>
  <c r="N665" i="90"/>
  <c r="N662" i="90"/>
  <c r="N663" i="90" s="1"/>
  <c r="O661" i="90" s="1"/>
  <c r="F117" i="82" s="1"/>
  <c r="I117" i="82" s="1"/>
  <c r="N659" i="90"/>
  <c r="N658" i="90"/>
  <c r="N657" i="90"/>
  <c r="N656" i="90"/>
  <c r="N653" i="90"/>
  <c r="N654" i="90" s="1"/>
  <c r="O652" i="90" s="1"/>
  <c r="F115" i="82" s="1"/>
  <c r="I115" i="82" s="1"/>
  <c r="N650" i="90"/>
  <c r="N649" i="90"/>
  <c r="N648" i="90"/>
  <c r="N647" i="90"/>
  <c r="N646" i="90"/>
  <c r="N645" i="90"/>
  <c r="N644" i="90"/>
  <c r="N643" i="90"/>
  <c r="N640" i="90"/>
  <c r="N639" i="90"/>
  <c r="N638" i="90"/>
  <c r="N637" i="90"/>
  <c r="N636" i="90"/>
  <c r="N635" i="90"/>
  <c r="N634" i="90"/>
  <c r="N633" i="90"/>
  <c r="N630" i="90"/>
  <c r="N631" i="90" s="1"/>
  <c r="O629" i="90" s="1"/>
  <c r="F112" i="82" s="1"/>
  <c r="I112" i="82" s="1"/>
  <c r="N627" i="90"/>
  <c r="N628" i="90" s="1"/>
  <c r="O626" i="90" s="1"/>
  <c r="F111" i="82" s="1"/>
  <c r="I111" i="82" s="1"/>
  <c r="N624" i="90"/>
  <c r="N623" i="90"/>
  <c r="N622" i="90"/>
  <c r="N621" i="90"/>
  <c r="N620" i="90"/>
  <c r="N619" i="90"/>
  <c r="N618" i="90"/>
  <c r="N617" i="90"/>
  <c r="N614" i="90"/>
  <c r="N613" i="90"/>
  <c r="N612" i="90"/>
  <c r="N611" i="90"/>
  <c r="N610" i="90"/>
  <c r="N609" i="90"/>
  <c r="N608" i="90"/>
  <c r="N605" i="90"/>
  <c r="N606" i="90" s="1"/>
  <c r="O604" i="90" s="1"/>
  <c r="F108" i="82" s="1"/>
  <c r="I108" i="82" s="1"/>
  <c r="N602" i="90"/>
  <c r="N601" i="90"/>
  <c r="N600" i="90"/>
  <c r="N599" i="90"/>
  <c r="N598" i="90"/>
  <c r="N597" i="90"/>
  <c r="N596" i="90"/>
  <c r="N595" i="90"/>
  <c r="N592" i="90"/>
  <c r="N593" i="90" s="1"/>
  <c r="O591" i="90" s="1"/>
  <c r="F106" i="82" s="1"/>
  <c r="I106" i="82" s="1"/>
  <c r="N589" i="90"/>
  <c r="N590" i="90" s="1"/>
  <c r="O588" i="90" s="1"/>
  <c r="F105" i="82" s="1"/>
  <c r="I105" i="82" s="1"/>
  <c r="N586" i="90"/>
  <c r="N585" i="90"/>
  <c r="N584" i="90"/>
  <c r="N583" i="90"/>
  <c r="N582" i="90"/>
  <c r="N581" i="90"/>
  <c r="N580" i="90"/>
  <c r="N579" i="90"/>
  <c r="N276" i="90"/>
  <c r="I252" i="90"/>
  <c r="I253" i="90" s="1"/>
  <c r="N248" i="90"/>
  <c r="N247" i="90"/>
  <c r="N246" i="90"/>
  <c r="N242" i="90"/>
  <c r="N241" i="90"/>
  <c r="N240" i="90"/>
  <c r="N239" i="90"/>
  <c r="N238" i="90"/>
  <c r="N237" i="90"/>
  <c r="N236" i="90"/>
  <c r="N235" i="90"/>
  <c r="N234" i="90"/>
  <c r="N233" i="90"/>
  <c r="N232" i="90"/>
  <c r="N231" i="90"/>
  <c r="N230" i="90"/>
  <c r="N229" i="90"/>
  <c r="N228" i="90"/>
  <c r="N227" i="90"/>
  <c r="N226" i="90"/>
  <c r="N225" i="90"/>
  <c r="N224" i="90"/>
  <c r="N223" i="90"/>
  <c r="N222" i="90"/>
  <c r="N221" i="90"/>
  <c r="N168" i="90"/>
  <c r="N167" i="90"/>
  <c r="N163" i="90"/>
  <c r="N162" i="90"/>
  <c r="N158" i="90"/>
  <c r="N157" i="90"/>
  <c r="N156" i="90"/>
  <c r="N155" i="90"/>
  <c r="N151" i="90"/>
  <c r="N152" i="90" s="1"/>
  <c r="N147" i="90"/>
  <c r="N148" i="90" s="1"/>
  <c r="O146" i="90" s="1"/>
  <c r="F37" i="82" s="1"/>
  <c r="I37" i="82" s="1"/>
  <c r="N143" i="90"/>
  <c r="N142" i="90"/>
  <c r="N141" i="90"/>
  <c r="N140" i="90"/>
  <c r="N139" i="90"/>
  <c r="N138" i="90"/>
  <c r="N137" i="90"/>
  <c r="N133" i="90"/>
  <c r="N132" i="90"/>
  <c r="N131" i="90"/>
  <c r="N130" i="90"/>
  <c r="N129" i="90"/>
  <c r="N121" i="90"/>
  <c r="N120" i="90"/>
  <c r="N119" i="90"/>
  <c r="N118" i="90"/>
  <c r="N117" i="90"/>
  <c r="N116" i="90"/>
  <c r="N115" i="90"/>
  <c r="N114" i="90"/>
  <c r="N113" i="90"/>
  <c r="N112" i="90"/>
  <c r="N111" i="90"/>
  <c r="N110" i="90"/>
  <c r="N109" i="90"/>
  <c r="N108" i="90"/>
  <c r="N107" i="90"/>
  <c r="N106" i="90"/>
  <c r="N105" i="90"/>
  <c r="N104" i="90"/>
  <c r="N103" i="90"/>
  <c r="N102" i="90"/>
  <c r="N101" i="90"/>
  <c r="N100" i="90"/>
  <c r="N99" i="90"/>
  <c r="N98" i="90"/>
  <c r="N97" i="90"/>
  <c r="N96" i="90"/>
  <c r="N95" i="90"/>
  <c r="N94" i="90"/>
  <c r="N93" i="90"/>
  <c r="N92" i="90"/>
  <c r="N91" i="90"/>
  <c r="N90" i="90"/>
  <c r="N86" i="90"/>
  <c r="N85" i="90"/>
  <c r="N84" i="90"/>
  <c r="N83" i="90"/>
  <c r="N79" i="90"/>
  <c r="N78" i="90"/>
  <c r="N77" i="90"/>
  <c r="N76" i="90"/>
  <c r="N72" i="90"/>
  <c r="N71" i="90"/>
  <c r="N67" i="90"/>
  <c r="N68" i="90" s="1"/>
  <c r="O66" i="90" s="1"/>
  <c r="F27" i="82" s="1"/>
  <c r="I27" i="82" s="1"/>
  <c r="N63" i="90"/>
  <c r="N64" i="90" s="1"/>
  <c r="O62" i="90" s="1"/>
  <c r="F26" i="82" s="1"/>
  <c r="I26" i="82" s="1"/>
  <c r="N58" i="90"/>
  <c r="N57" i="90"/>
  <c r="N56" i="90"/>
  <c r="N55" i="90"/>
  <c r="N54" i="90"/>
  <c r="N53" i="90"/>
  <c r="N52" i="90"/>
  <c r="N51" i="90"/>
  <c r="N47" i="90"/>
  <c r="N46" i="90"/>
  <c r="N45" i="90"/>
  <c r="N36" i="90"/>
  <c r="N35" i="90"/>
  <c r="N34" i="90"/>
  <c r="N33" i="90"/>
  <c r="N28" i="90"/>
  <c r="N29" i="90" s="1"/>
  <c r="O27" i="90" s="1"/>
  <c r="F15" i="82" s="1"/>
  <c r="N24" i="90"/>
  <c r="N23" i="90"/>
  <c r="N22" i="90"/>
  <c r="N21" i="90"/>
  <c r="N17" i="90"/>
  <c r="N16" i="90"/>
  <c r="N12" i="90"/>
  <c r="N13" i="90" s="1"/>
  <c r="O12" i="90" s="1"/>
  <c r="F12" i="82" s="1"/>
  <c r="N641" i="90" l="1"/>
  <c r="O632" i="90" s="1"/>
  <c r="F113" i="82" s="1"/>
  <c r="I113" i="82" s="1"/>
  <c r="N689" i="90"/>
  <c r="O686" i="90" s="1"/>
  <c r="F123" i="82" s="1"/>
  <c r="I123" i="82" s="1"/>
  <c r="N625" i="90"/>
  <c r="O616" i="90" s="1"/>
  <c r="F110" i="82" s="1"/>
  <c r="I110" i="82" s="1"/>
  <c r="N615" i="90"/>
  <c r="O607" i="90" s="1"/>
  <c r="F109" i="82" s="1"/>
  <c r="I109" i="82" s="1"/>
  <c r="N673" i="90"/>
  <c r="O664" i="90" s="1"/>
  <c r="F118" i="82" s="1"/>
  <c r="I118" i="82" s="1"/>
  <c r="N651" i="90"/>
  <c r="O642" i="90" s="1"/>
  <c r="F114" i="82" s="1"/>
  <c r="I114" i="82" s="1"/>
  <c r="N587" i="90"/>
  <c r="O578" i="90" s="1"/>
  <c r="F104" i="82" s="1"/>
  <c r="I104" i="82" s="1"/>
  <c r="N603" i="90"/>
  <c r="O594" i="90" s="1"/>
  <c r="F107" i="82" s="1"/>
  <c r="I107" i="82" s="1"/>
  <c r="N660" i="90"/>
  <c r="O655" i="90" s="1"/>
  <c r="F116" i="82" s="1"/>
  <c r="I116" i="82" s="1"/>
  <c r="N164" i="90"/>
  <c r="O161" i="90" s="1"/>
  <c r="F40" i="82" s="1"/>
  <c r="I40" i="82" s="1"/>
  <c r="N18" i="90"/>
  <c r="O15" i="90" s="1"/>
  <c r="F13" i="82" s="1"/>
  <c r="N48" i="90"/>
  <c r="O44" i="90" s="1"/>
  <c r="F22" i="82" s="1"/>
  <c r="I22" i="82" s="1"/>
  <c r="N25" i="90"/>
  <c r="O20" i="90" s="1"/>
  <c r="F14" i="82" s="1"/>
  <c r="N122" i="90"/>
  <c r="O89" i="90" s="1"/>
  <c r="F33" i="82" s="1"/>
  <c r="I33" i="82" s="1"/>
  <c r="N169" i="90"/>
  <c r="O166" i="90" s="1"/>
  <c r="F41" i="82" s="1"/>
  <c r="I41" i="82" s="1"/>
  <c r="N144" i="90"/>
  <c r="O136" i="90" s="1"/>
  <c r="F36" i="82" s="1"/>
  <c r="I36" i="82" s="1"/>
  <c r="N80" i="90"/>
  <c r="O75" i="90" s="1"/>
  <c r="F31" i="82" s="1"/>
  <c r="I31" i="82" s="1"/>
  <c r="N134" i="90"/>
  <c r="O128" i="90" s="1"/>
  <c r="F35" i="82" s="1"/>
  <c r="I35" i="82" s="1"/>
  <c r="N252" i="90"/>
  <c r="N159" i="90"/>
  <c r="F38" i="82" s="1"/>
  <c r="I38" i="82" s="1"/>
  <c r="N243" i="90"/>
  <c r="O220" i="90" s="1"/>
  <c r="F56" i="82" s="1"/>
  <c r="I56" i="82" s="1"/>
  <c r="N59" i="90"/>
  <c r="O50" i="90" s="1"/>
  <c r="F23" i="82" s="1"/>
  <c r="I23" i="82" s="1"/>
  <c r="N73" i="90"/>
  <c r="O70" i="90" s="1"/>
  <c r="F28" i="82" s="1"/>
  <c r="I28" i="82" s="1"/>
  <c r="I25" i="82" s="1"/>
  <c r="N249" i="90"/>
  <c r="O245" i="90" s="1"/>
  <c r="F57" i="82" s="1"/>
  <c r="I57" i="82" s="1"/>
  <c r="N87" i="90"/>
  <c r="O82" i="90" s="1"/>
  <c r="F32" i="82" s="1"/>
  <c r="I32" i="82" s="1"/>
  <c r="N37" i="90"/>
  <c r="L39" i="90" s="1"/>
  <c r="N39" i="90" s="1"/>
  <c r="I254" i="90"/>
  <c r="N253" i="90"/>
  <c r="I103" i="82" l="1"/>
  <c r="I21" i="82"/>
  <c r="O32" i="90"/>
  <c r="F18" i="82" s="1"/>
  <c r="I18" i="82" s="1"/>
  <c r="L40" i="90"/>
  <c r="N40" i="90" s="1"/>
  <c r="N41" i="90" s="1"/>
  <c r="O38" i="90" s="1"/>
  <c r="F19" i="82" s="1"/>
  <c r="I19" i="82" s="1"/>
  <c r="L125" i="90"/>
  <c r="N125" i="90" s="1"/>
  <c r="N126" i="90" s="1"/>
  <c r="O124" i="90" s="1"/>
  <c r="F34" i="82" s="1"/>
  <c r="I34" i="82" s="1"/>
  <c r="O154" i="90"/>
  <c r="F39" i="82" s="1"/>
  <c r="I39" i="82" s="1"/>
  <c r="I255" i="90"/>
  <c r="N254" i="90"/>
  <c r="I30" i="82" l="1"/>
  <c r="I17" i="82"/>
  <c r="I256" i="90"/>
  <c r="N255" i="90"/>
  <c r="N256" i="90" l="1"/>
  <c r="I257" i="90"/>
  <c r="I258" i="90" l="1"/>
  <c r="N257" i="90"/>
  <c r="I259" i="90" l="1"/>
  <c r="I261" i="90" s="1"/>
  <c r="I262" i="90" s="1"/>
  <c r="N258" i="90"/>
  <c r="N259" i="90" s="1"/>
  <c r="O251" i="90" s="1"/>
  <c r="F58" i="82" s="1"/>
  <c r="I58" i="82" s="1"/>
  <c r="I263" i="90" l="1"/>
  <c r="N262" i="90"/>
  <c r="N263" i="90" l="1"/>
  <c r="I264" i="90"/>
  <c r="I265" i="90" l="1"/>
  <c r="N264" i="90"/>
  <c r="I266" i="90" l="1"/>
  <c r="N265" i="90"/>
  <c r="I267" i="90" l="1"/>
  <c r="N266" i="90"/>
  <c r="N267" i="90" l="1"/>
  <c r="I268" i="90"/>
  <c r="I272" i="90" l="1"/>
  <c r="N268" i="90"/>
  <c r="N269" i="90" s="1"/>
  <c r="O261" i="90" s="1"/>
  <c r="F59" i="82" s="1"/>
  <c r="I59" i="82" s="1"/>
  <c r="N272" i="90" l="1"/>
  <c r="N273" i="90" s="1"/>
  <c r="O271" i="90" s="1"/>
  <c r="F60" i="82" s="1"/>
  <c r="I60" i="82" s="1"/>
  <c r="I277" i="90"/>
  <c r="N277" i="90" s="1"/>
  <c r="N279" i="90" s="1"/>
  <c r="O275" i="90" s="1"/>
  <c r="F61" i="82" s="1"/>
  <c r="I61" i="82" s="1"/>
  <c r="I55" i="82" l="1"/>
  <c r="G154" i="82"/>
  <c r="H154" i="82" s="1"/>
  <c r="F154" i="82"/>
  <c r="E154" i="82"/>
  <c r="D154" i="82"/>
  <c r="C154" i="82"/>
  <c r="B154" i="82"/>
  <c r="G135" i="82"/>
  <c r="H135" i="82" s="1"/>
  <c r="F135" i="82"/>
  <c r="E135" i="82"/>
  <c r="D135" i="82"/>
  <c r="C135" i="82"/>
  <c r="B135" i="82"/>
  <c r="G130" i="82"/>
  <c r="H130" i="82" s="1"/>
  <c r="F130" i="82"/>
  <c r="E130" i="82"/>
  <c r="D130" i="82"/>
  <c r="C130" i="82"/>
  <c r="B130" i="82"/>
  <c r="G102" i="82"/>
  <c r="H102" i="82" s="1"/>
  <c r="F102" i="82"/>
  <c r="E102" i="82"/>
  <c r="D102" i="82"/>
  <c r="C102" i="82"/>
  <c r="B102" i="82"/>
  <c r="G75" i="82"/>
  <c r="H75" i="82" s="1"/>
  <c r="F75" i="82"/>
  <c r="E75" i="82"/>
  <c r="D75" i="82"/>
  <c r="C75" i="82"/>
  <c r="B75" i="82"/>
  <c r="G62" i="82"/>
  <c r="H62" i="82" s="1"/>
  <c r="F62" i="82"/>
  <c r="E62" i="82"/>
  <c r="D62" i="82"/>
  <c r="C62" i="82"/>
  <c r="B62" i="82"/>
  <c r="G50" i="82"/>
  <c r="H50" i="82" s="1"/>
  <c r="F50" i="82"/>
  <c r="E50" i="82"/>
  <c r="D50" i="82"/>
  <c r="C50" i="82"/>
  <c r="B50" i="82"/>
  <c r="G20" i="82"/>
  <c r="H20" i="82" s="1"/>
  <c r="F20" i="82"/>
  <c r="E20" i="82"/>
  <c r="D20" i="82"/>
  <c r="C20" i="82"/>
  <c r="B20" i="82"/>
  <c r="I15" i="82"/>
  <c r="I14" i="82"/>
  <c r="I13" i="82"/>
  <c r="H12" i="82"/>
  <c r="I12" i="82" s="1"/>
  <c r="A7" i="82"/>
  <c r="E6" i="82"/>
  <c r="D6" i="82"/>
  <c r="A6" i="82"/>
  <c r="A5" i="97" s="1"/>
  <c r="E5" i="82"/>
  <c r="D5" i="82"/>
  <c r="A5" i="82"/>
  <c r="E4" i="82"/>
  <c r="D4" i="82"/>
  <c r="A4" i="82"/>
  <c r="D30" i="97"/>
  <c r="D29" i="97"/>
  <c r="B29" i="97"/>
  <c r="A29" i="97"/>
  <c r="B30" i="97"/>
  <c r="A30" i="97"/>
  <c r="D28" i="97"/>
  <c r="A28" i="97"/>
  <c r="B28" i="97"/>
  <c r="I154" i="82" l="1"/>
  <c r="I50" i="82"/>
  <c r="I130" i="82"/>
  <c r="I75" i="82"/>
  <c r="I62" i="82"/>
  <c r="I20" i="82"/>
  <c r="I135" i="82"/>
  <c r="I102" i="82"/>
  <c r="I11" i="82"/>
  <c r="N315" i="90"/>
  <c r="N314" i="90"/>
  <c r="N313" i="90"/>
  <c r="N312" i="90"/>
  <c r="N308" i="90"/>
  <c r="N307" i="90"/>
  <c r="N306" i="90"/>
  <c r="N305" i="90"/>
  <c r="N301" i="90"/>
  <c r="N300" i="90"/>
  <c r="N299" i="90"/>
  <c r="N298" i="90"/>
  <c r="N297" i="90"/>
  <c r="N296" i="90"/>
  <c r="N295" i="90"/>
  <c r="N294" i="90"/>
  <c r="N293" i="90"/>
  <c r="N292" i="90"/>
  <c r="N291" i="90"/>
  <c r="N290" i="90"/>
  <c r="N289" i="90"/>
  <c r="N288" i="90"/>
  <c r="N287" i="90"/>
  <c r="N286" i="90"/>
  <c r="N285" i="90"/>
  <c r="N284" i="90"/>
  <c r="N283" i="90"/>
  <c r="N351" i="90"/>
  <c r="N350" i="90"/>
  <c r="N349" i="90"/>
  <c r="N348" i="90"/>
  <c r="N344" i="90"/>
  <c r="N343" i="90"/>
  <c r="N342" i="90"/>
  <c r="N341" i="90"/>
  <c r="N337" i="90"/>
  <c r="N336" i="90"/>
  <c r="N335" i="90"/>
  <c r="N334" i="90"/>
  <c r="N333" i="90"/>
  <c r="N332" i="90"/>
  <c r="N331" i="90"/>
  <c r="N330" i="90"/>
  <c r="N329" i="90"/>
  <c r="N328" i="90"/>
  <c r="N327" i="90"/>
  <c r="N326" i="90"/>
  <c r="N325" i="90"/>
  <c r="N324" i="90"/>
  <c r="N323" i="90"/>
  <c r="N322" i="90"/>
  <c r="N321" i="90"/>
  <c r="N320" i="90"/>
  <c r="N319" i="90"/>
  <c r="N387" i="90"/>
  <c r="N386" i="90"/>
  <c r="N385" i="90"/>
  <c r="N384" i="90"/>
  <c r="N373" i="90"/>
  <c r="N371" i="90"/>
  <c r="N369" i="90"/>
  <c r="N367" i="90"/>
  <c r="N366" i="90"/>
  <c r="N364" i="90"/>
  <c r="N362" i="90"/>
  <c r="N361" i="90"/>
  <c r="N360" i="90"/>
  <c r="N358" i="90"/>
  <c r="N356" i="90"/>
  <c r="N355" i="90"/>
  <c r="N309" i="90" l="1"/>
  <c r="O304" i="90" s="1"/>
  <c r="F65" i="82" s="1"/>
  <c r="I65" i="82" s="1"/>
  <c r="N316" i="90"/>
  <c r="O311" i="90" s="1"/>
  <c r="F66" i="82" s="1"/>
  <c r="I66" i="82" s="1"/>
  <c r="N302" i="90"/>
  <c r="O282" i="90" s="1"/>
  <c r="F64" i="82" s="1"/>
  <c r="I64" i="82" s="1"/>
  <c r="N338" i="90"/>
  <c r="O318" i="90" s="1"/>
  <c r="F67" i="82" s="1"/>
  <c r="I67" i="82" s="1"/>
  <c r="N345" i="90"/>
  <c r="O340" i="90" s="1"/>
  <c r="F68" i="82" s="1"/>
  <c r="I68" i="82" s="1"/>
  <c r="N352" i="90"/>
  <c r="O347" i="90" s="1"/>
  <c r="F69" i="82" s="1"/>
  <c r="I69" i="82" s="1"/>
  <c r="N388" i="90"/>
  <c r="O383" i="90" l="1"/>
  <c r="F72" i="82" s="1"/>
  <c r="I72" i="82" s="1"/>
  <c r="A7" i="91"/>
  <c r="N501" i="90"/>
  <c r="N449" i="90"/>
  <c r="N774" i="90"/>
  <c r="N770" i="90"/>
  <c r="N769" i="90"/>
  <c r="N768" i="90"/>
  <c r="N764" i="90"/>
  <c r="N763" i="90"/>
  <c r="N762" i="90"/>
  <c r="N758" i="90"/>
  <c r="N754" i="90"/>
  <c r="N574" i="90"/>
  <c r="N575" i="90" s="1"/>
  <c r="N570" i="90"/>
  <c r="N562" i="90"/>
  <c r="N558" i="90"/>
  <c r="N554" i="90"/>
  <c r="N550" i="90"/>
  <c r="N546" i="90"/>
  <c r="N542" i="90"/>
  <c r="N538" i="90"/>
  <c r="N530" i="90"/>
  <c r="N534" i="90"/>
  <c r="N526" i="90"/>
  <c r="N522" i="90"/>
  <c r="N518" i="90"/>
  <c r="N514" i="90"/>
  <c r="N510" i="90"/>
  <c r="N509" i="90"/>
  <c r="N505" i="90"/>
  <c r="N500" i="90"/>
  <c r="N496" i="90"/>
  <c r="N495" i="90"/>
  <c r="N494" i="90"/>
  <c r="N493" i="90"/>
  <c r="N492" i="90"/>
  <c r="N491" i="90"/>
  <c r="N490" i="90"/>
  <c r="N489" i="90"/>
  <c r="N488" i="90"/>
  <c r="N487" i="90"/>
  <c r="N486" i="90"/>
  <c r="N485" i="90"/>
  <c r="N484" i="90"/>
  <c r="N483" i="90"/>
  <c r="N482" i="90"/>
  <c r="N481" i="90"/>
  <c r="N477" i="90"/>
  <c r="N476" i="90"/>
  <c r="N472" i="90"/>
  <c r="N471" i="90"/>
  <c r="N470" i="90"/>
  <c r="N466" i="90"/>
  <c r="N465" i="90"/>
  <c r="N464" i="90"/>
  <c r="N460" i="90"/>
  <c r="N459" i="90"/>
  <c r="N458" i="90"/>
  <c r="N457" i="90"/>
  <c r="N456" i="90"/>
  <c r="N455" i="90"/>
  <c r="N454" i="90"/>
  <c r="N453" i="90"/>
  <c r="N448" i="90"/>
  <c r="N447" i="90"/>
  <c r="N446" i="90"/>
  <c r="N445" i="90"/>
  <c r="N444" i="90"/>
  <c r="N443" i="90"/>
  <c r="N442" i="90"/>
  <c r="N441" i="90"/>
  <c r="N440" i="90"/>
  <c r="N439" i="90"/>
  <c r="N438" i="90"/>
  <c r="N437" i="90"/>
  <c r="N436" i="90"/>
  <c r="N435" i="90"/>
  <c r="N434" i="90"/>
  <c r="N433" i="90"/>
  <c r="N432" i="90"/>
  <c r="N431" i="90"/>
  <c r="N430" i="90"/>
  <c r="N429" i="90"/>
  <c r="N424" i="90"/>
  <c r="N420" i="90"/>
  <c r="N419" i="90"/>
  <c r="N418" i="90"/>
  <c r="N417" i="90"/>
  <c r="N416" i="90"/>
  <c r="N415" i="90"/>
  <c r="N414" i="90"/>
  <c r="N413" i="90"/>
  <c r="N412" i="90"/>
  <c r="N411" i="90"/>
  <c r="N410" i="90"/>
  <c r="N409" i="90"/>
  <c r="N408" i="90"/>
  <c r="N407" i="90"/>
  <c r="N406" i="90"/>
  <c r="N405" i="90"/>
  <c r="N404" i="90"/>
  <c r="N403" i="90"/>
  <c r="N402" i="90"/>
  <c r="N401" i="90"/>
  <c r="N400" i="90"/>
  <c r="N399" i="90"/>
  <c r="N398" i="90"/>
  <c r="N397" i="90"/>
  <c r="N396" i="90"/>
  <c r="N395" i="90"/>
  <c r="N394" i="90"/>
  <c r="N393" i="90"/>
  <c r="N392" i="90"/>
  <c r="N391" i="90"/>
  <c r="N380" i="90"/>
  <c r="N379" i="90"/>
  <c r="N378" i="90"/>
  <c r="N377" i="90"/>
  <c r="N372" i="90"/>
  <c r="N370" i="90"/>
  <c r="N368" i="90"/>
  <c r="N365" i="90"/>
  <c r="N363" i="90"/>
  <c r="N359" i="90"/>
  <c r="N357" i="90"/>
  <c r="O573" i="90" l="1"/>
  <c r="F101" i="82" s="1"/>
  <c r="I101" i="82" s="1"/>
  <c r="N374" i="90"/>
  <c r="N502" i="90"/>
  <c r="O499" i="90" s="1"/>
  <c r="F83" i="82" s="1"/>
  <c r="I83" i="82" s="1"/>
  <c r="N771" i="90"/>
  <c r="O767" i="90" s="1"/>
  <c r="F152" i="82" s="1"/>
  <c r="I152" i="82" s="1"/>
  <c r="O354" i="90" l="1"/>
  <c r="F70" i="82" s="1"/>
  <c r="I70" i="82" s="1"/>
  <c r="N571" i="90"/>
  <c r="H15" i="91"/>
  <c r="H14" i="91"/>
  <c r="H13" i="91"/>
  <c r="O569" i="90" l="1"/>
  <c r="F100" i="82" s="1"/>
  <c r="I100" i="82" s="1"/>
  <c r="P475" i="90"/>
  <c r="G81" i="82" s="1"/>
  <c r="H81" i="82" s="1"/>
  <c r="N775" i="90" l="1"/>
  <c r="O773" i="90" s="1"/>
  <c r="F153" i="82" s="1"/>
  <c r="I153" i="82" s="1"/>
  <c r="N759" i="90"/>
  <c r="O757" i="90" s="1"/>
  <c r="F150" i="82" s="1"/>
  <c r="I150" i="82" s="1"/>
  <c r="N755" i="90"/>
  <c r="O753" i="90" l="1"/>
  <c r="F149" i="82" s="1"/>
  <c r="I149" i="82" s="1"/>
  <c r="N765" i="90"/>
  <c r="O761" i="90" l="1"/>
  <c r="F151" i="82" s="1"/>
  <c r="I151" i="82" s="1"/>
  <c r="I148" i="82" s="1"/>
  <c r="N566" i="90"/>
  <c r="N567" i="90" s="1"/>
  <c r="N563" i="90"/>
  <c r="N559" i="90"/>
  <c r="N555" i="90"/>
  <c r="O553" i="90" l="1"/>
  <c r="F96" i="82" s="1"/>
  <c r="I96" i="82" s="1"/>
  <c r="O557" i="90"/>
  <c r="F97" i="82" s="1"/>
  <c r="I97" i="82" s="1"/>
  <c r="O561" i="90"/>
  <c r="F98" i="82" s="1"/>
  <c r="I98" i="82" s="1"/>
  <c r="O565" i="90"/>
  <c r="F99" i="82" s="1"/>
  <c r="I99" i="82" s="1"/>
  <c r="N551" i="90"/>
  <c r="N547" i="90"/>
  <c r="N539" i="90"/>
  <c r="N535" i="90"/>
  <c r="N531" i="90"/>
  <c r="O549" i="90" l="1"/>
  <c r="F95" i="82" s="1"/>
  <c r="I95" i="82" s="1"/>
  <c r="O529" i="90"/>
  <c r="F90" i="82" s="1"/>
  <c r="I90" i="82" s="1"/>
  <c r="O533" i="90"/>
  <c r="F91" i="82" s="1"/>
  <c r="I91" i="82" s="1"/>
  <c r="O537" i="90"/>
  <c r="F92" i="82" s="1"/>
  <c r="I92" i="82" s="1"/>
  <c r="O545" i="90"/>
  <c r="F94" i="82" s="1"/>
  <c r="I94" i="82" s="1"/>
  <c r="N543" i="90"/>
  <c r="O541" i="90" s="1"/>
  <c r="F93" i="82" s="1"/>
  <c r="I93" i="82" s="1"/>
  <c r="N519" i="90"/>
  <c r="N515" i="90"/>
  <c r="O513" i="90" l="1"/>
  <c r="F86" i="82" s="1"/>
  <c r="I86" i="82" s="1"/>
  <c r="O517" i="90"/>
  <c r="F87" i="82" s="1"/>
  <c r="I87" i="82" s="1"/>
  <c r="N527" i="90"/>
  <c r="N523" i="90"/>
  <c r="N506" i="90"/>
  <c r="O521" i="90" l="1"/>
  <c r="F88" i="82" s="1"/>
  <c r="I88" i="82" s="1"/>
  <c r="O525" i="90"/>
  <c r="F89" i="82" s="1"/>
  <c r="I89" i="82" s="1"/>
  <c r="O504" i="90"/>
  <c r="F84" i="82" s="1"/>
  <c r="I84" i="82" s="1"/>
  <c r="N511" i="90"/>
  <c r="N497" i="90"/>
  <c r="N478" i="90"/>
  <c r="N473" i="90"/>
  <c r="N467" i="90"/>
  <c r="N461" i="90"/>
  <c r="O463" i="90" l="1"/>
  <c r="F79" i="82" s="1"/>
  <c r="I79" i="82" s="1"/>
  <c r="O469" i="90"/>
  <c r="F80" i="82" s="1"/>
  <c r="I80" i="82" s="1"/>
  <c r="O475" i="90"/>
  <c r="F81" i="82" s="1"/>
  <c r="I81" i="82" s="1"/>
  <c r="O480" i="90"/>
  <c r="F82" i="82" s="1"/>
  <c r="I82" i="82" s="1"/>
  <c r="O508" i="90"/>
  <c r="F85" i="82" s="1"/>
  <c r="I85" i="82" s="1"/>
  <c r="O452" i="90"/>
  <c r="F78" i="82" s="1"/>
  <c r="I78" i="82" s="1"/>
  <c r="N450" i="90" l="1"/>
  <c r="O428" i="90" l="1"/>
  <c r="F77" i="82" s="1"/>
  <c r="I77" i="82" s="1"/>
  <c r="I76" i="82" s="1"/>
  <c r="N425" i="90"/>
  <c r="O423" i="90" l="1"/>
  <c r="F74" i="82" s="1"/>
  <c r="I74" i="82" s="1"/>
  <c r="N421" i="90"/>
  <c r="N381" i="90"/>
  <c r="O376" i="90" l="1"/>
  <c r="F71" i="82" s="1"/>
  <c r="I71" i="82" s="1"/>
  <c r="O390" i="90"/>
  <c r="F73" i="82" s="1"/>
  <c r="I73" i="82" s="1"/>
  <c r="I63" i="82" l="1"/>
  <c r="I155" i="82" s="1"/>
  <c r="H9" i="82" s="1"/>
  <c r="E24" i="93"/>
</calcChain>
</file>

<file path=xl/sharedStrings.xml><?xml version="1.0" encoding="utf-8"?>
<sst xmlns="http://schemas.openxmlformats.org/spreadsheetml/2006/main" count="2887" uniqueCount="587">
  <si>
    <t>1.0</t>
  </si>
  <si>
    <t>2.0</t>
  </si>
  <si>
    <t>2.1</t>
  </si>
  <si>
    <t>3.2</t>
  </si>
  <si>
    <t>4.0</t>
  </si>
  <si>
    <t>4.1</t>
  </si>
  <si>
    <t>ITEM</t>
  </si>
  <si>
    <t>1.1</t>
  </si>
  <si>
    <t>M²</t>
  </si>
  <si>
    <t>3.0</t>
  </si>
  <si>
    <t>3.1</t>
  </si>
  <si>
    <t>2.2</t>
  </si>
  <si>
    <t>SERVIÇOS PRELIMINARES:</t>
  </si>
  <si>
    <t>QUANT.</t>
  </si>
  <si>
    <t>5.0</t>
  </si>
  <si>
    <t>5.1</t>
  </si>
  <si>
    <t>5.2</t>
  </si>
  <si>
    <t>M³</t>
  </si>
  <si>
    <t>M</t>
  </si>
  <si>
    <t>5.3</t>
  </si>
  <si>
    <t>UD</t>
  </si>
  <si>
    <t>COMPR.</t>
  </si>
  <si>
    <t>LARG.</t>
  </si>
  <si>
    <t>TOTAL</t>
  </si>
  <si>
    <t>x</t>
  </si>
  <si>
    <t>=</t>
  </si>
  <si>
    <t>6.0</t>
  </si>
  <si>
    <t>1.2</t>
  </si>
  <si>
    <t>6.1</t>
  </si>
  <si>
    <t>6.2</t>
  </si>
  <si>
    <t>6.5</t>
  </si>
  <si>
    <t>6.6</t>
  </si>
  <si>
    <t>4.2</t>
  </si>
  <si>
    <t>7.0</t>
  </si>
  <si>
    <t>TOTAL GERAL R$</t>
  </si>
  <si>
    <t>1.3</t>
  </si>
  <si>
    <t>8.0</t>
  </si>
  <si>
    <t>8.1</t>
  </si>
  <si>
    <t>8.2</t>
  </si>
  <si>
    <t>8.3</t>
  </si>
  <si>
    <t>8.4</t>
  </si>
  <si>
    <t>8.5</t>
  </si>
  <si>
    <t>9.0</t>
  </si>
  <si>
    <t>9.1</t>
  </si>
  <si>
    <t>9.2</t>
  </si>
  <si>
    <t>9.3</t>
  </si>
  <si>
    <t>10.0</t>
  </si>
  <si>
    <t>10.1</t>
  </si>
  <si>
    <t>10.2</t>
  </si>
  <si>
    <t>10.3</t>
  </si>
  <si>
    <t>10.4</t>
  </si>
  <si>
    <t>10.5</t>
  </si>
  <si>
    <t>10.6</t>
  </si>
  <si>
    <t>COBERTA:</t>
  </si>
  <si>
    <t>ESQUADRIAS:</t>
  </si>
  <si>
    <t>1.4</t>
  </si>
  <si>
    <t>11.0</t>
  </si>
  <si>
    <t>11.1</t>
  </si>
  <si>
    <t>11.2</t>
  </si>
  <si>
    <t>11.3</t>
  </si>
  <si>
    <t>11.4</t>
  </si>
  <si>
    <t>9.4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</si>
  <si>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</si>
  <si>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</si>
  <si>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</si>
  <si>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</si>
  <si>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</si>
  <si>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</si>
  <si>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</si>
  <si>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</si>
  <si>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</si>
  <si>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</si>
  <si>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11.15</t>
  </si>
  <si>
    <t>11.16</t>
  </si>
  <si>
    <t>11.17</t>
  </si>
  <si>
    <t>11.18</t>
  </si>
  <si>
    <t>11.19</t>
  </si>
  <si>
    <t>11.20</t>
  </si>
  <si>
    <t>TRABALHOS EM TERRA:</t>
  </si>
  <si>
    <t>Remoção de material de primeira categoria em caminhão basculante, DMT 2KM, inclusive carga (manual) e descarga mecânica.</t>
  </si>
  <si>
    <t>INFRAESTRUTURA:</t>
  </si>
  <si>
    <t>07.01.190</t>
  </si>
  <si>
    <t>Alvenaria de tijolos de 8 furos, assentados e rejuntados com argamassa de cimento e areia no traco 1:8 - 1 vez</t>
  </si>
  <si>
    <t>ESTRUTURA:</t>
  </si>
  <si>
    <t>06.03.133</t>
  </si>
  <si>
    <t>Concreto armado pronto, FCK25MPA, condição A (NBR - 12655), lançado em pilares e adensado, inclusive forma, escoramento e ferragem.</t>
  </si>
  <si>
    <t>06.03.123</t>
  </si>
  <si>
    <t>Concreto armado pronto, FCK 25 MPA, condição A (NBR-12655) lançado em vigas e adensado, inclusive forma, escoramento e ferragem</t>
  </si>
  <si>
    <t>06.03.113</t>
  </si>
  <si>
    <t>Concreto armado pronto, fck 25 mpa,condicao a (nbr 12655), lancado em lajes e adensado, inclusive forma, escoramento e ferragem.</t>
  </si>
  <si>
    <t>PAREDES E REVESTIMENTOS:</t>
  </si>
  <si>
    <t>5.4</t>
  </si>
  <si>
    <t>5.5</t>
  </si>
  <si>
    <t>5.6</t>
  </si>
  <si>
    <t>5.7</t>
  </si>
  <si>
    <t>5.8</t>
  </si>
  <si>
    <t>5.9</t>
  </si>
  <si>
    <t>5.10</t>
  </si>
  <si>
    <t>5.11</t>
  </si>
  <si>
    <t>PISOS:</t>
  </si>
  <si>
    <t xml:space="preserve">09.01.020 </t>
  </si>
  <si>
    <t>Esquadria de madeira com grade e folha em madeira de lei para portas internas/externas inclusive assentamento e ferragens</t>
  </si>
  <si>
    <t>09.03.020</t>
  </si>
  <si>
    <t>Fornecimento de esquadria de aluminio, tipo correr com bandeira fixa, com contramarco, inclusive assentamento, conforme detalhe</t>
  </si>
  <si>
    <t>8.6</t>
  </si>
  <si>
    <t>16.04.090</t>
  </si>
  <si>
    <t>10.7</t>
  </si>
  <si>
    <t>10.8</t>
  </si>
  <si>
    <t>18.22.090</t>
  </si>
  <si>
    <t>10.9</t>
  </si>
  <si>
    <t>10.10</t>
  </si>
  <si>
    <t>10.11</t>
  </si>
  <si>
    <t>10.12</t>
  </si>
  <si>
    <t>10.13</t>
  </si>
  <si>
    <t>10.14</t>
  </si>
  <si>
    <t>10.15</t>
  </si>
  <si>
    <t>18.09.040</t>
  </si>
  <si>
    <t>10.16</t>
  </si>
  <si>
    <t>10.17</t>
  </si>
  <si>
    <t>10.18</t>
  </si>
  <si>
    <t>10.19</t>
  </si>
  <si>
    <t>10.20</t>
  </si>
  <si>
    <t>10.21</t>
  </si>
  <si>
    <t xml:space="preserve">18.13.070 </t>
  </si>
  <si>
    <t>10.22</t>
  </si>
  <si>
    <t>18.13.080</t>
  </si>
  <si>
    <t>10.23</t>
  </si>
  <si>
    <t>10.24</t>
  </si>
  <si>
    <t>10.25</t>
  </si>
  <si>
    <t>18.26.020</t>
  </si>
  <si>
    <t>18.03.010</t>
  </si>
  <si>
    <t>18.24.010</t>
  </si>
  <si>
    <t>Caixa de passagem subterranea com dimensoes internas 0,40 x 0,40 m, altura 0,60 m,sobre camada de brita com 0.10 m de espessura, paredes em alvenaria e laje de tampa em concreto armado, inclusive escavacao, remocao e reaterro.</t>
  </si>
  <si>
    <t>19.03.020</t>
  </si>
  <si>
    <t>Fornecimento e assentamento de tubos de pvc rigido soldaveis, diam.50 mm, para ventilacao de esgoto</t>
  </si>
  <si>
    <t>19.01.010</t>
  </si>
  <si>
    <t>Ponto de esgoto para bacia sanitaria, inclusive tubulacoes e conexoes em pvc rigido soldaveis, ate a coluna ou o sub-coletor</t>
  </si>
  <si>
    <t>19.01.020</t>
  </si>
  <si>
    <t>Ponto de esgoto para pia ou lavandaria, inclusive tubulacoes e conexoes em pvc rigido soldaveis , ate a coluna ou o sub-coletor</t>
  </si>
  <si>
    <t>19.01.030</t>
  </si>
  <si>
    <t>Ponto de esgoto para lavatório ou mictório , inclusive tubulacoes e conexoes em pvc rigi- do soldaveis , ate a coluna ou o sub-coletor</t>
  </si>
  <si>
    <t>19.01.040</t>
  </si>
  <si>
    <t>Ponto de esgoto para ralo sifonado, inclusive ralo, tubulacoes e conexoes em pvc rigido soldaveis , ate a coluna ou o subcoletor</t>
  </si>
  <si>
    <t>19.06.010</t>
  </si>
  <si>
    <t>Caixa coletora de inspecao ou de areia c/ paredes em alvenaria , laje de tampa e de fundo em concreto, revestida internamente com argamassa de cimento e areia 1:4,dimensoes internas 0,50 x 0,50 m, com profundidade ate 0,8m</t>
  </si>
  <si>
    <t>19.06.030</t>
  </si>
  <si>
    <t>Caixa de gordura com paredes em alvenaria,laje de tampa e de fundo em concreto, revestida internamente com argamassa de cimento e areia 1:4, dimensoes internas 0,50 x 0,50 x 0,50 m com chicana de concreto</t>
  </si>
  <si>
    <t>19.07.260</t>
  </si>
  <si>
    <t>Fornecimento de torneira de pressão para pia diâmetro 1/2", ref. 1159 c-39, Deca ou similar, inclusive fixação</t>
  </si>
  <si>
    <t>19.07.320</t>
  </si>
  <si>
    <t>Fornecimento de torneira amarela para jardim, diâmetro 3/4 pol., inclusive fixação.</t>
  </si>
  <si>
    <t>11.21</t>
  </si>
  <si>
    <t>11.22</t>
  </si>
  <si>
    <t>11.23</t>
  </si>
  <si>
    <t>11.24</t>
  </si>
  <si>
    <t>12.0</t>
  </si>
  <si>
    <t>12.1</t>
  </si>
  <si>
    <t>12.2</t>
  </si>
  <si>
    <t>12.3</t>
  </si>
  <si>
    <t>13.0</t>
  </si>
  <si>
    <t>13.1</t>
  </si>
  <si>
    <t>17.04.020</t>
  </si>
  <si>
    <t>Construcao de banco mureta em concreto armado, apoiado em alvenaria de 1 vez chapiscada e revestida,sobre base de concreto armado, inclusive escavacao, reaterro e remocao.(mod.AV-27/2000 opcao 02)</t>
  </si>
  <si>
    <t>13.2</t>
  </si>
  <si>
    <t>13.3</t>
  </si>
  <si>
    <t>13.4</t>
  </si>
  <si>
    <t>13.5</t>
  </si>
  <si>
    <t>13.6</t>
  </si>
  <si>
    <t>13.7</t>
  </si>
  <si>
    <t>13.8</t>
  </si>
  <si>
    <t>13.9</t>
  </si>
  <si>
    <t>13.10</t>
  </si>
  <si>
    <t>18.13.120</t>
  </si>
  <si>
    <t xml:space="preserve">Eletroduto de PVC rígido rosqueável de 3/4 pol., com luva de rosca interna, assentado em valas com profundidade de 0,60m, inclusive escavação e reaterro. </t>
  </si>
  <si>
    <t>18.19.030</t>
  </si>
  <si>
    <t>Cabo de cobre, têmpera mole, encordoamento classe 2, isolamento de PVC - 70C, tipo BWF, 750V foreplast ou similar, S.M. - 4 MM2, inclusive instalação em eletroduto.</t>
  </si>
  <si>
    <t>14.0</t>
  </si>
  <si>
    <t>14.1</t>
  </si>
  <si>
    <t>14.2</t>
  </si>
  <si>
    <t>14.3</t>
  </si>
  <si>
    <t>14.4</t>
  </si>
  <si>
    <t>14.5</t>
  </si>
  <si>
    <t>CÓDIGO</t>
  </si>
  <si>
    <t>INSTALAÇÕES HIDROSSANITÁRIAS:</t>
  </si>
  <si>
    <t>DESTINO FINAL DE ESGOTO:</t>
  </si>
  <si>
    <t>URBANIZAÇÃO/ PAISAGISMO:</t>
  </si>
  <si>
    <t>Reservatório superior</t>
  </si>
  <si>
    <t>Reservatório inferior</t>
  </si>
  <si>
    <t>Rampa de acesso lateral frontal</t>
  </si>
  <si>
    <t>Rampa dos fundos</t>
  </si>
  <si>
    <t>Volume de escavação (Item 2.1)...</t>
  </si>
  <si>
    <t>Volume da demolição de alvenarias</t>
  </si>
  <si>
    <t>Jardim</t>
  </si>
  <si>
    <t>Rampa lateral</t>
  </si>
  <si>
    <t>Rampa acesso frontal</t>
  </si>
  <si>
    <t>Jardineiras</t>
  </si>
  <si>
    <t>Pintura com esmalte sintetico em esquadria de ferro, duas demaos, com raspagem e aparelhamento com zarcão.</t>
  </si>
  <si>
    <t>Rufo em chapa de aço galvanizado número 24, corte de 25 cm, incluso transporte vertical. af_06/2016</t>
  </si>
  <si>
    <t xml:space="preserve">Frontal </t>
  </si>
  <si>
    <t>Posterior</t>
  </si>
  <si>
    <t xml:space="preserve">Porta de acesso aos condensadores     </t>
  </si>
  <si>
    <t>Porta de acesso - Frontal</t>
  </si>
  <si>
    <t>Porta saida de Emergência  - lateral direita</t>
  </si>
  <si>
    <t>Porta  de acesso frontal - lateral esquerda</t>
  </si>
  <si>
    <t>Porta de acesso ao Palco - P4</t>
  </si>
  <si>
    <t>''</t>
  </si>
  <si>
    <t>"</t>
  </si>
  <si>
    <t>Escada de acesso aos Condensadores</t>
  </si>
  <si>
    <t xml:space="preserve">14.03.020 </t>
  </si>
  <si>
    <t>Degrau de escada com 30,0 cm, em granito artificial (marmorite) , na cor cinza e espelho com 20,0 cm.</t>
  </si>
  <si>
    <t>DML</t>
  </si>
  <si>
    <t xml:space="preserve">Jardim lateral esquerda </t>
  </si>
  <si>
    <t xml:space="preserve">Jardim lateral direita </t>
  </si>
  <si>
    <t xml:space="preserve">BWC CAMARIM I </t>
  </si>
  <si>
    <t>WC CAMARIM I</t>
  </si>
  <si>
    <t>dedução de esquadrias</t>
  </si>
  <si>
    <t>WCs</t>
  </si>
  <si>
    <t>WC/DEF</t>
  </si>
  <si>
    <t>WC MASC.</t>
  </si>
  <si>
    <t>WC FEM.</t>
  </si>
  <si>
    <t>Rampa de acesso lateral direita (Área em AutoCAD)</t>
  </si>
  <si>
    <t>Corredor lateral esquerdo (Área em AutoCAD)</t>
  </si>
  <si>
    <t>Acesso frontal  (Área em AutoCAD)</t>
  </si>
  <si>
    <t>Foyer  (Área em AutoCAD)</t>
  </si>
  <si>
    <t>Bilheteria (Área em AutoCAD)</t>
  </si>
  <si>
    <t>Café  (Área em AutoCAD)</t>
  </si>
  <si>
    <t>Platéia  (Área em AutoCAD)</t>
  </si>
  <si>
    <t>Lounge Atores  (Área em AutoCAD)</t>
  </si>
  <si>
    <t>Camarim I (Área em AutoCAD)</t>
  </si>
  <si>
    <t>Camarim II (Área em AutoCAD)</t>
  </si>
  <si>
    <t>Área dos condensadores (Área em AutoCAD)</t>
  </si>
  <si>
    <t>Platéia Superior (Área em AutoCAD)</t>
  </si>
  <si>
    <t>Sala de Projeção e Iluminação (Área em AutoCAD)</t>
  </si>
  <si>
    <t>Administração (Área em AutoCAD)</t>
  </si>
  <si>
    <t>Arquivos (Área em AutoCAD)</t>
  </si>
  <si>
    <t>Rampa lateral direita I (Área em AutoCAD)</t>
  </si>
  <si>
    <t>Rampa lateral direita II (Área em AutoCAD)</t>
  </si>
  <si>
    <t>7.1</t>
  </si>
  <si>
    <t>7.2</t>
  </si>
  <si>
    <t>P4</t>
  </si>
  <si>
    <t>wc/fem</t>
  </si>
  <si>
    <t>wc/masc</t>
  </si>
  <si>
    <t>wc/def</t>
  </si>
  <si>
    <t>bilheteria</t>
  </si>
  <si>
    <t>arquivo</t>
  </si>
  <si>
    <t>sala de projeção e iluminação</t>
  </si>
  <si>
    <t>sala de condensadores</t>
  </si>
  <si>
    <t>bwc camarim II</t>
  </si>
  <si>
    <t>camarim II</t>
  </si>
  <si>
    <t>wc camarim II</t>
  </si>
  <si>
    <t xml:space="preserve">Wcs </t>
  </si>
  <si>
    <t>camarim I</t>
  </si>
  <si>
    <t>wc camarim I</t>
  </si>
  <si>
    <t xml:space="preserve">Wcs  </t>
  </si>
  <si>
    <t>Lounge  atores</t>
  </si>
  <si>
    <t>Reservatóro inferior</t>
  </si>
  <si>
    <t>Wc /Fem</t>
  </si>
  <si>
    <t>Wc / Mas</t>
  </si>
  <si>
    <t>Wc / Def</t>
  </si>
  <si>
    <t>Wc camarim l</t>
  </si>
  <si>
    <t>Bwc Camarim l</t>
  </si>
  <si>
    <t>Wc  Camarim ll</t>
  </si>
  <si>
    <t>Bwc Camarim ll</t>
  </si>
  <si>
    <t>Platéia</t>
  </si>
  <si>
    <t>Acesso principal</t>
  </si>
  <si>
    <t>Escada</t>
  </si>
  <si>
    <t>PINTURA</t>
  </si>
  <si>
    <t>m²</t>
  </si>
  <si>
    <t xml:space="preserve">Lounge Atores </t>
  </si>
  <si>
    <t>Camarim ll</t>
  </si>
  <si>
    <t xml:space="preserve">Camarim </t>
  </si>
  <si>
    <t>Bwc camarim ll</t>
  </si>
  <si>
    <t>wc Camarim ll</t>
  </si>
  <si>
    <t>Condensadores</t>
  </si>
  <si>
    <t>Condensadores ll</t>
  </si>
  <si>
    <t>sala de arquivos</t>
  </si>
  <si>
    <t>wc's</t>
  </si>
  <si>
    <t>Bilheteria</t>
  </si>
  <si>
    <t>Wc/Def</t>
  </si>
  <si>
    <t>P1</t>
  </si>
  <si>
    <t>P2</t>
  </si>
  <si>
    <t>P3</t>
  </si>
  <si>
    <t>P5</t>
  </si>
  <si>
    <t>P6</t>
  </si>
  <si>
    <t>Portão de Ferro</t>
  </si>
  <si>
    <t>PT</t>
  </si>
  <si>
    <t>4.3</t>
  </si>
  <si>
    <t>Camarim 1</t>
  </si>
  <si>
    <t>Wc camarim 1</t>
  </si>
  <si>
    <t>Bwc camarim 1</t>
  </si>
  <si>
    <t>Lounge atores</t>
  </si>
  <si>
    <t>Hall de entrada</t>
  </si>
  <si>
    <t>wc masculino</t>
  </si>
  <si>
    <t>wc feminino</t>
  </si>
  <si>
    <t>Palco</t>
  </si>
  <si>
    <t>Camarim 2</t>
  </si>
  <si>
    <t xml:space="preserve">Platéia </t>
  </si>
  <si>
    <t>CJ</t>
  </si>
  <si>
    <t xml:space="preserve">frente </t>
  </si>
  <si>
    <t>Wall de entrada</t>
  </si>
  <si>
    <t>Bwc camarim 2</t>
  </si>
  <si>
    <t>Jadim</t>
  </si>
  <si>
    <t>BWC Camarim 1</t>
  </si>
  <si>
    <t xml:space="preserve">TOTAL </t>
  </si>
  <si>
    <t>JARDIM</t>
  </si>
  <si>
    <t xml:space="preserve">PLATÉIA </t>
  </si>
  <si>
    <t>Lounge Atores</t>
  </si>
  <si>
    <t xml:space="preserve">Banheiros </t>
  </si>
  <si>
    <t>Coberta</t>
  </si>
  <si>
    <t>Total</t>
  </si>
  <si>
    <t>Área interna</t>
  </si>
  <si>
    <t>Área externa</t>
  </si>
  <si>
    <t>Bwc's</t>
  </si>
  <si>
    <t>Banheiro</t>
  </si>
  <si>
    <t>SUMIDOURO RETANGULAR, EM ALVENARIA COM TIJOLOS CERÂMICOS MACIÇOS, DIMENSÕES INTERNAS: 0,8 X 1,4 X 3,0 M, ÁREA DE INFILTRAÇÃO: 13,2 M² (PARA5 CONTRIBUINTES). AF_05/2018</t>
  </si>
  <si>
    <t>TANQUE SÉPTICO RETANGULAR, EM ALVENARIA COM TIJOLOS CERÂMICOS MACIÇOS, DIMENSÕES INTERNAS: 1,0 X 2,0 X 1,4 M, VOLUME ÚTIL: 2000 L (PARA 5 CONTRIBUINTES). AF_05/2018</t>
  </si>
  <si>
    <t xml:space="preserve">Fachada Lateral esquerda </t>
  </si>
  <si>
    <t xml:space="preserve">Fachada Lateral Direita </t>
  </si>
  <si>
    <t>Fachada Frontal</t>
  </si>
  <si>
    <t>Fachada Posterior</t>
  </si>
  <si>
    <t>EXTINTOR DE INCÊNDIO PORTÁTIL COM CARGA DE PQS DE 4 KG, CLASSE BC - FORNECIMENTO E INSTALAÇÃO. AF_10/2020_P</t>
  </si>
  <si>
    <t>EXTINTOR DE INCÊNDIO PORTÁTIL COM CARGA DE ÁGUA PRESSURIZADA DE 10 L, CLASSE A - FORNECIMENTO E INSTALAÇÃO. AF_10/2020_P</t>
  </si>
  <si>
    <t xml:space="preserve">25.01.071 </t>
  </si>
  <si>
    <t>SEDUC</t>
  </si>
  <si>
    <t>Limpeza total da obra</t>
  </si>
  <si>
    <t>CARPETE DE NYLON EM MANTA PARA TRAFEGO COMERCIAL PESADO, E = 6 A 7 MM (INSTALADO).</t>
  </si>
  <si>
    <t xml:space="preserve">13.06.050 </t>
  </si>
  <si>
    <t>PISO EM TABUA CORRIDA DE MADEIRA ESPESSURA 2,5CM FIXADO EM PECAS DE MADEIRA E ASSENTADO EM ARGAMASSA TRACO 1:4 (CIMENTO/AREIA) (SEE).</t>
  </si>
  <si>
    <t>6.3</t>
  </si>
  <si>
    <t>6.4</t>
  </si>
  <si>
    <t>Plateia terreo</t>
  </si>
  <si>
    <t>Plateia Superior</t>
  </si>
  <si>
    <t>escada lateral</t>
  </si>
  <si>
    <t xml:space="preserve">Plateia </t>
  </si>
  <si>
    <t xml:space="preserve">12.05.010 </t>
  </si>
  <si>
    <t>FORNECIMENTO E INSTALAÇÃO DE FORRO ACÚSTICO EM FIBRA MINERAL (ARMSTRONG - LINHA ENCORE OU SIMILAR), EM PERFIS TIPO "T" DE AÇO GALVANIZADO COM PINTURA A BASE DE POLIÉSTER (SEE).</t>
  </si>
  <si>
    <t>IDEM AO ITEM 5.3</t>
  </si>
  <si>
    <t>Plateia</t>
  </si>
  <si>
    <t>PREFEITURA MUNICIPAL DE PAUDALHO</t>
  </si>
  <si>
    <t xml:space="preserve">COMPOSIÇÕES </t>
  </si>
  <si>
    <t>PREFEITURA DO PAUDALHO</t>
  </si>
  <si>
    <t>DESCRIÇÃO DO SERVIÇO OU FORNECIMENTO</t>
  </si>
  <si>
    <t>UNIDADE</t>
  </si>
  <si>
    <t>CUSTO UNITÁRIO</t>
  </si>
  <si>
    <t>LUMINÁRIAS TIPO CALHA, DE SOBREPOR, DE LED  36 W - 6500K, FORNECIMENTO E INSTALAÇÃO</t>
  </si>
  <si>
    <t>UND</t>
  </si>
  <si>
    <t>FONTE</t>
  </si>
  <si>
    <t>DESCRIÇÃO DO INSUMO</t>
  </si>
  <si>
    <t>CUSTO TOTAL</t>
  </si>
  <si>
    <t>COTAÇÃO</t>
  </si>
  <si>
    <t>LUMINARIA LED LINEAR - 36W - 6500 K</t>
  </si>
  <si>
    <t>SINAPI</t>
  </si>
  <si>
    <t>ELETRICISTA COM ENCARGOS COMPLEMENTARES</t>
  </si>
  <si>
    <t>H</t>
  </si>
  <si>
    <t>88316</t>
  </si>
  <si>
    <t>SERVENTE COM ENCARGOS COMPLEMENTARES</t>
  </si>
  <si>
    <t>OBSERVAÇÕES:</t>
  </si>
  <si>
    <t>OBS 1: COMPOSIÇÃO COM COEFICIENTES BASEADA DO ITEM  73953/4</t>
  </si>
  <si>
    <t xml:space="preserve">18.25.088 </t>
  </si>
  <si>
    <t xml:space="preserve">18.25.811 </t>
  </si>
  <si>
    <t xml:space="preserve">23.01.025 </t>
  </si>
  <si>
    <t xml:space="preserve">FORNECIMENTO DE BANCADA EM GRANITO NATURAL POLIDO CINZA ANDORINHA, COM 2CM DE ESPESSURA,INCLUSIVE TRANSPORTE, MONTAGEM E ASSENTAMENTO. </t>
  </si>
  <si>
    <t xml:space="preserve">15.02.040 </t>
  </si>
  <si>
    <t>WCS</t>
  </si>
  <si>
    <t>POSTE DECORATIVO PARA JARDIM EM AÇO TUBULAR, H = *2,5* M, SEM LUMINÁRIA - FORNECIMENTO E INSTALAÇÃO. AF_11/2019</t>
  </si>
  <si>
    <t>PAINEL DE LA DE VIDRO SEM REVESTIMENTO PSI 40, E = 50 MM, DE 1200 X 600 MM.</t>
  </si>
  <si>
    <t>paredes laterais (plateia)</t>
  </si>
  <si>
    <t xml:space="preserve">Café </t>
  </si>
  <si>
    <t>18.02.301</t>
  </si>
  <si>
    <t>PORTA DE MADEIRA-DE-LEI TIPO VENEZIANA (ANGELIM OU EQUIVALENTE REGIONAL), E =*3,5* CM</t>
  </si>
  <si>
    <t>Acesso lateral esquerda</t>
  </si>
  <si>
    <t>Escadaria de acesso aos condensadores</t>
  </si>
  <si>
    <t>acesso lateral</t>
  </si>
  <si>
    <t>palco</t>
  </si>
  <si>
    <t>FEV/20</t>
  </si>
  <si>
    <t>COEFICIENTE</t>
  </si>
  <si>
    <t>TUBO DE COBRE FLEXIVEL, D = 1/4 ", E = 0,79 MM, PARA AR-CONDICIONADO/ INSTALACOES GAS RESIDENCIAIS E COMERCIAIS</t>
  </si>
  <si>
    <t>TUBO DE COBRE FLEXIVEL, D = 1/2 ", E = 0,79 MM, PARA AR-CONDICIONADO/ INSTALACOES
GAS RESIDENCIAIS E COMERCIAIS</t>
  </si>
  <si>
    <t>001</t>
  </si>
  <si>
    <t>002</t>
  </si>
  <si>
    <t>003</t>
  </si>
  <si>
    <t>CABO MULTIPOLAR DE COBRE, FLEXIVEL, CLASSE 4 OU 5, ISOLACAO EM HEPR, COBERTURA EM PVC-ST2, ANTICHAMA BWF-B, 0,6/1 KV, 3 CONDUTORES DE 2,5 MM2</t>
  </si>
  <si>
    <t xml:space="preserve">INSTALADOR DE TUBULACOES (TUBOS/EQUIPAMENTOS) </t>
  </si>
  <si>
    <t>AJUDANTE ESPECIALIZADO</t>
  </si>
  <si>
    <t>DEZ/20</t>
  </si>
  <si>
    <t>TUBO DE COBRE FLEXIVEL, D = 5/8 ", E = 0,79 MM, PARA AR-CONDICIONADO/ INSTALACOES GAS RESIDENCIAIS E COMERCIAIS</t>
  </si>
  <si>
    <t>39853</t>
  </si>
  <si>
    <t>TUBO DE BORRACHA ELASTOMERICA FLEXIVEL, PRETA, PARA ISOLAMENTO TERMICO DE TUBULACAO, DN 5/8" (15 MM), E= 19 MM, COEFICIENTE DE CONDUTIVIDADE TERMICA 0,036W/MK, VAPOR DE AGUA MAIOR OU IGUAL A 10.000</t>
  </si>
  <si>
    <t>TUBO DE COBRE FLEXIVEL, D = 1/2 ", E = 0,79 MM, PARA AR-CONDICIONADO/ INSTALACOES GAS RESIDENCIAIS E COMERCIAIS</t>
  </si>
  <si>
    <t>39737</t>
  </si>
  <si>
    <t>TUBO DE BORRACHA ELASTOMERICA FLEXIVEL, PRETA, PARA ISOLAMENTO TERMICO DE TUBULACAO, DN 1/2" (12 MM), E= 19 MM, COEFICIENTE DE CONDUTIVIDADE TERMICA</t>
  </si>
  <si>
    <t xml:space="preserve">39738 </t>
  </si>
  <si>
    <t>TUBO DE BORRACHA ELASTOMERICA FLEXIVEL, PRETA, PARA ISOLAMENTO TERMICO DE TUBULACAO, DN 1/4" (6 MM), E= 9 MM, COEFICIENTE DE CONDUTIVIDADE TERMICA 0,036W/mK, VAPOR DE AGUA MAIOR OU IGUAL A 10.000</t>
  </si>
  <si>
    <t>11.25</t>
  </si>
  <si>
    <t>11.26</t>
  </si>
  <si>
    <r>
      <t xml:space="preserve"> </t>
    </r>
    <r>
      <rPr>
        <b/>
        <sz val="20"/>
        <rFont val="Arial"/>
        <family val="2"/>
      </rPr>
      <t>PREFEITURA MUNICIPAL DE PAUDALHO</t>
    </r>
  </si>
  <si>
    <t>SECRETARIA DE DESENVOLVIMENTO URBANO E AGRÁRIO</t>
  </si>
  <si>
    <t xml:space="preserve">OBRA/ SERVIÇO :  </t>
  </si>
  <si>
    <t>LOCAL :</t>
  </si>
  <si>
    <t xml:space="preserve"> MUNICÍPIO DE PAUDALHO-PE.</t>
  </si>
  <si>
    <t>PERÍODO DE EXECUÇÃO :</t>
  </si>
  <si>
    <t>PROJETO BÁSICO</t>
  </si>
  <si>
    <t>A</t>
  </si>
  <si>
    <t>OBJETIVO</t>
  </si>
  <si>
    <t>B</t>
  </si>
  <si>
    <t>JUSTIFICATIVA</t>
  </si>
  <si>
    <t>C</t>
  </si>
  <si>
    <t>META FÍSICA</t>
  </si>
  <si>
    <t>Execução dos serviços conforme Planilha em anexo.</t>
  </si>
  <si>
    <t>D</t>
  </si>
  <si>
    <t>PERÍODO DE VIGENCIA DO CONTRATO</t>
  </si>
  <si>
    <t>A vigência do contrato será de 365 (Trezentos e sessenta e cinco) dias, a partir da assinatura do termo de contrato.</t>
  </si>
  <si>
    <t>E</t>
  </si>
  <si>
    <t>VALOR TOTAL ESTIMADO</t>
  </si>
  <si>
    <t>O valor total estimado dos serviços a serem executados será de</t>
  </si>
  <si>
    <t>F</t>
  </si>
  <si>
    <t>CLASSIFICAÇÃO ORÇAMENTÁRIA</t>
  </si>
  <si>
    <t>Os recursos necessários à realização das despesas com os serviços ora licitados estão alocados na Secretaria de Infraestrutura, conforme código abaixo:</t>
  </si>
  <si>
    <t>-</t>
  </si>
  <si>
    <t>G</t>
  </si>
  <si>
    <t>DESCRIÇÃO DO LOCAL DE EXECUÇÃO DA OBRA</t>
  </si>
  <si>
    <t>Os serviços serão realizados na seguinte localidade:NO MUNICÍPIO DE PAUDALHO-PE.</t>
  </si>
  <si>
    <t>RESPONSÁVEL PELO TERMO DE REFERÊNCIA</t>
  </si>
  <si>
    <t>Secretaria de Desenvolvimento Urbano  e Agrario</t>
  </si>
  <si>
    <t>150 (cento e cinquenta) dias, a contar da data de emissão da Ordem de Serviço</t>
  </si>
  <si>
    <r>
      <t>Há necessidade de LICITAR tendo em vista que a Prefeitura não dispõe de mão de obra suficiente e  especializada para a execução dos serviços, além do fato de promover melhores condições de estrutura para</t>
    </r>
    <r>
      <rPr>
        <sz val="12"/>
        <color indexed="10"/>
        <rFont val="Arial"/>
        <family val="2"/>
      </rPr>
      <t xml:space="preserve"> </t>
    </r>
    <r>
      <rPr>
        <sz val="12"/>
        <rFont val="Arial"/>
        <family val="2"/>
      </rPr>
      <t>seus Municipes, haja vista a necessidade  dos serviços de reforma do teatro municipal citado neste termo.</t>
    </r>
  </si>
  <si>
    <t>ATESTADO DE CAPACIDADE TÉCNICA</t>
  </si>
  <si>
    <t>COD.</t>
  </si>
  <si>
    <t>ESPECÍFICAÇÕES</t>
  </si>
  <si>
    <t>CONTRATAÇÃO DE EMPRESA DE ENGENHARIA PARA EXECUÇÃO DOS SERVIÇOS DE  REFORMA A DO TEATRO MUNICIPAL, NO MUNICÍPIO DE PAUDALHO-PE.</t>
  </si>
  <si>
    <t xml:space="preserve"> O objetivo deste projeto básico é a contratação de empresa de engenharia para execução dos serviços de reforma do Teatro municipal, No município de Paudalho/PE.</t>
  </si>
  <si>
    <t>13.122.1301.2907</t>
  </si>
  <si>
    <t>Elemento 33.90.39</t>
  </si>
  <si>
    <t>15.451.1502.1816</t>
  </si>
  <si>
    <t>Adminstração</t>
  </si>
  <si>
    <t>foyer</t>
  </si>
  <si>
    <t>Condensadores I &amp; II</t>
  </si>
  <si>
    <t>9.5</t>
  </si>
  <si>
    <t>9.6</t>
  </si>
  <si>
    <t>9.7</t>
  </si>
  <si>
    <t>9.8</t>
  </si>
  <si>
    <t>APLICAÇÃO E LIXAMENTO DE MASSA LÁTEX EM PAREDES, DUAS DEMÃOS. AF_06/2014</t>
  </si>
  <si>
    <t>APLICAÇÃO MANUAL DE MASSA ACRÍLICA EM PANOS DE FACHADA SEM PRESENÇA DE VÃOS, DE EDIFÍCIOS DE MÚLTIPLOS PAVIMENTOS, DUAS DEMÃOS. AF_05/2017</t>
  </si>
  <si>
    <t/>
  </si>
  <si>
    <t>APLICAÇÃO E LIXAMENTO DE MASSA LÁTEX EM TETO, DUAS DEMÃOS. AF_06/2014</t>
  </si>
  <si>
    <t>9.9</t>
  </si>
  <si>
    <t>9.10</t>
  </si>
  <si>
    <t>9.11</t>
  </si>
  <si>
    <t>INSTALAÇÃO DOS DUTOS DE REFIRGERAÇÃO E ELETRICA, DE AR CONDICIONADO TIPO SPLIT 12000 A 18000  Btus.</t>
  </si>
  <si>
    <t>INSTALAÇÃO DOS DUTOS DE REFIRGERAÇÃO E ELETRICA, DE AR CONDICIONADO TIPO SPLIT 48.000 a 60.000  Btus.</t>
  </si>
  <si>
    <t>PISO EM GRANILITE, MARMORITE OU GRANITINA EM AMBIENTES INTERNOS. AF_09 /2020</t>
  </si>
  <si>
    <r>
      <rPr>
        <b/>
        <sz val="14"/>
        <rFont val="Aharoni"/>
        <charset val="177"/>
      </rPr>
      <t xml:space="preserve">            </t>
    </r>
    <r>
      <rPr>
        <b/>
        <sz val="14"/>
        <rFont val="Times New Roman"/>
        <family val="1"/>
      </rPr>
      <t xml:space="preserve">                                                                                                                                                           </t>
    </r>
    <r>
      <rPr>
        <b/>
        <sz val="18"/>
        <rFont val="Arial"/>
        <family val="2"/>
      </rPr>
      <t xml:space="preserve">                                                                                                 </t>
    </r>
    <r>
      <rPr>
        <b/>
        <sz val="14"/>
        <rFont val="Times New Roman"/>
        <family val="1"/>
      </rPr>
      <t xml:space="preserve">PREFEITURA MUNICIPAL DE PAUDALHO  - PE
SECRETARIA DE DESENVOLVIMENTO URBANO E AGRÁRIO. </t>
    </r>
  </si>
  <si>
    <r>
      <t>LOCAL:</t>
    </r>
    <r>
      <rPr>
        <sz val="9"/>
        <rFont val="Arial"/>
        <family val="2"/>
      </rPr>
      <t>PAUDALHO-PE</t>
    </r>
  </si>
  <si>
    <r>
      <rPr>
        <b/>
        <sz val="10"/>
        <rFont val="Arial"/>
        <family val="2"/>
      </rPr>
      <t xml:space="preserve">Capacidade Técnico-Operacional: </t>
    </r>
    <r>
      <rPr>
        <sz val="10"/>
        <rFont val="Arial"/>
        <family val="2"/>
      </rPr>
      <t>Comprovação de aptidão da empresa para desempenho de atividade pertinente e compatível com o objeto da licitação, em atestados fornecidos por pessoa jurídica de direito público ou privado, que comprovem ter a empresa executado satisfatoriamente, obras e serviços de características semelhantes, quantidades e de complexidade tecnológica e operacional equivalente ou superior aos discriminados abaixo.</t>
    </r>
  </si>
  <si>
    <r>
      <rPr>
        <b/>
        <sz val="10"/>
        <rFont val="Arial"/>
        <family val="2"/>
      </rPr>
      <t>Capacidade Técnica Profissional:</t>
    </r>
    <r>
      <rPr>
        <sz val="10"/>
        <rFont val="Arial"/>
        <family val="2"/>
      </rPr>
      <t xml:space="preserve"> Atestado (s) fornecido (s) por pessoa jurídica de direito público ou privado, acompanhada da respectiva certidão de acervo técnico – CAT, expedida pelo CREA ou CAU, em nome de profissional de nível superior, legalmente habilitado, integrante do quadro de pessoal da licitante, que comprove(m) a sua responsabilidade técnica de forma satisfatória, na execução de serviços compatível em características e quantidades que compõe as parcelas de maior relevância técnica e valor significativo da contratação, a saber: </t>
    </r>
  </si>
  <si>
    <t>Com objetivo de  CONTRATAÇÃO DE EMPRESA DE ENGENHARIA PARA EXECUÇÃO DOS SERVIÇOS DE  REFORMA DO TEATRO MUNICIPAL, NO MUNICÍPIO DE PAUDALHO-PE, verificou a necessidade de contratar à empresa com competência necessárias para execução do serviços referentes aos itens prescritos na planilha orçamentaria, seguindo assim em anexo os critérios mínimo para a sua devida execução.</t>
  </si>
  <si>
    <r>
      <t>(quatrocentos e sessenta e três mil, novecentos e sessenta e seis reais e sessenta e sete centavos) .</t>
    </r>
    <r>
      <rPr>
        <sz val="12"/>
        <color indexed="10"/>
        <rFont val="Arial"/>
        <family val="2"/>
      </rPr>
      <t xml:space="preserve"> </t>
    </r>
  </si>
  <si>
    <t>M2</t>
  </si>
  <si>
    <t>APLICAÇÃO MANUAL DE FUNDO SELADOR ACRÍLICO EM PAREDES EXTERNAS DE CASAS. AF_06/20</t>
  </si>
  <si>
    <t xml:space="preserve">APLICAÇÃO DE FUNDO SELADOR ACRÍLICO EM PAREDES, UMA DEMÃO. AF_06/2014 </t>
  </si>
  <si>
    <t>APLICAÇÃO DE FUNDO SELADOR ACRÍLICO EM TETO, UMA DEMÃO. AF_06/2014</t>
  </si>
  <si>
    <t>APLICAÇÃO MANUAL DE PINTURA COM TINTA LÁTEX ACRÍLICA EM PAREDES, DUAS DEMÃOS. AF_06/201</t>
  </si>
  <si>
    <t xml:space="preserve"> APLICAÇÃO MANUAL DE TINTA LÁTEX ACRÍLICA EM SUPERFÍCIES EXTERNAS DE SACADA DE EDIFÍCIOS DE MÚLTIPLOS PAVIMENTOS, DUAS DEMÃOS. AF_11/2016</t>
  </si>
  <si>
    <t>APLICAÇÃO MANUAL DE PINTURA COM TINTA LÁTEX ACRÍLICA EM TETO, DUAS DEMÃOS. AF_06/2014</t>
  </si>
  <si>
    <t>PINTURA TINTA DE ACABAMENTO (PIGMENTADA) A ÓLEO EM MADEIRA, 2 DEMÃOS. AF_01/2021</t>
  </si>
  <si>
    <t xml:space="preserve"> PONTO DE ILUMINAÇÃO RESIDENCIAL INCLUINDO INTERRUPTOR SIMPLES, CAIXA ELÉTRICA, ELETRODUTO, CABO, RASGO, QUEBRA E CHUMBAMENTO (EXCLUINDO LUMINÁRIA E LÂMPADA). AF_01/20</t>
  </si>
  <si>
    <t>PONTO DE UTILIZAÇÃO DE EQUIPAMENTOS ELÉTRICOS, RESIDENCIAL, INCLUINDO UN CR SUPORTE E PLACA, CAIXA ELÉTRICA, ELETRODUTO, CABO, RASGO, QUEBRA E CHUMBAMENTO. AF_01/2016</t>
  </si>
  <si>
    <t>LUMINÁRIA ARANDELA TIPO MEIA LUA, DE SOBREPOR, COM 1 LÂMPADA LED DE 6 W, SEM REATOR - FORNECIMENTO E INSTALAÇÃO. AF_02/202</t>
  </si>
  <si>
    <t>LUMINÁRIA TIPO SPOT, DE SOBREPOR, COM 2 LÂMPADAS FLUORESCENTES DE 15 W, SEM REATOR - FORNECIMENTO E INSTALAÇÃO. AF_02/2020</t>
  </si>
  <si>
    <t>DISJUNTOR MONOPOLAR TIPO NEMA, CORRENTE NOMINAL DE 10 ATÉ 30A - FORNECIMENTO E INSTALAÇÃO. AF_10/2020</t>
  </si>
  <si>
    <t>DISJUNTOR MONOPOLAR TIPO NEMA, CORRENTE NOMINAL DE 35 ATÉ 50A - FORNECIMENTO E INSTALAÇÃO. AF_10/202</t>
  </si>
  <si>
    <t xml:space="preserve">DISJUNTOR TIPO NEMA, BIPOLAR 60 ATE 100A, TENSAO MAXIMA 415 </t>
  </si>
  <si>
    <t>CABO DE COBRE FLEXÍVEL ISOLADO, 10 MM², ANTI-CHAMA 450/750 V, PARA CIRCUITOS TERMINAIS - FORNECIMENTO E INSTALAÇÃO. AF_12/2015</t>
  </si>
  <si>
    <t>HASTE DE ATERRAMENTO 5/8 PARA SPDA - FORNECIMENTO E INSTALAÇÃO. AF_12/201</t>
  </si>
  <si>
    <t>BOMBA CENTRIFUGA COM MOTOR ELETRICO MONOFASICO, POTENCIA 0,33 HP, BOCAIS 1" X 3/4", DIAMETRO DO ROTOR 99 MM, HM/Q = 4 MCA / 8,5 M3/H A 18 MCA / 0,90 M3/H</t>
  </si>
  <si>
    <t>BARRA DE APOIO EM "L", EM ACO INOX POLIDO 70 X 70 CM, FIXADA NA PAREDE UN AS 
- FORNECIMENTO E INSTALACAO. AF_01/202</t>
  </si>
  <si>
    <t>PLANILHA ORÇAMENTÁRIA</t>
  </si>
  <si>
    <t xml:space="preserve"> DATA BASE:</t>
  </si>
  <si>
    <t>BDI:</t>
  </si>
  <si>
    <t>TOTAL:</t>
  </si>
  <si>
    <t>DESCRIÇÃO</t>
  </si>
  <si>
    <t>UNID.</t>
  </si>
  <si>
    <t>UNITÁRIO COM BDI</t>
  </si>
  <si>
    <t>VALOR TOTAL COM BDI</t>
  </si>
  <si>
    <t xml:space="preserve"> PLACA DE OBRA (PARA CONSTRUCAO CIVIL) EM CHAPA GALVANIZADA *N. 22*, ADESIVADA, M2 
DE *2,0 X 1,125* M (SEM POSTES PARA FIXACAO)</t>
  </si>
  <si>
    <t xml:space="preserve"> TAPUME COM TELHA METÁLICA. AF_05/2018 M2 AS </t>
  </si>
  <si>
    <t xml:space="preserve"> DEMOLIÇÃO DE ALVENARIA DE BLOCO FURADO, DE FORMA MANUAL, SEM REAPROVEITAMENTO. AF_12/2017</t>
  </si>
  <si>
    <t xml:space="preserve"> REMOÇÃO DE PORTAS, DE FORMA MANUAL, SEM REAPROVEITAMENTO. AF_12/2017 M2 C </t>
  </si>
  <si>
    <t xml:space="preserve"> ESCAVAÇÃO MANUAL DE VALA COM PROFUNDIDADE MENOR OU IGUAL A 1,30 M. AF_ M3 C 
02/2021</t>
  </si>
  <si>
    <t xml:space="preserve"> CONCRETO MAGRO PARA LASTRO, TRAÇO 1:4,5:4,5 (EM MASSA SECA DE CIMENTO/ M3 AS 
AREIA MÉDIA/ BRITA 1) - PREPARO MECÂNICO COM BETONEIRA 400 L. AF_05/2
021</t>
  </si>
  <si>
    <t xml:space="preserve"> CHAPISCO APLICADO EM ALVENARIAS E ESTRUTURAS DE CONCRETO INTERNAS, COM M2 AS 
COLHER DE PEDREIRO. ARGAMASSA TRAÇO 1:3 COM PREPARO EM BETONEIRA 400
L. AF_06/2014</t>
  </si>
  <si>
    <t xml:space="preserve"> MASSA ÚNICA, PARA RECEBIMENTO DE PINTURA, EM ARGAMASSA TRAÇO 1:2:8, PR M2 AS 
EPARO MECÂNICO COM BETONEIRA 400L, APLICADA MANUALMENTE EM FACES INTER
NAS DE PAREDES, ESPESSURA DE 20MM, COM EXECUÇÃO DE TALISCAS. AF_06/201
4</t>
  </si>
  <si>
    <t xml:space="preserve"> EMBOÇO, PARA RECEBIMENTO DE CERÂMICA, EM ARGAMASSA TRAÇO 1:2:8, PREPAR M2 AS 
O MECÂNICO COM BETONEIRA 400L, APLICADO MANUALMENTE EM FACES INTERNAS
DE PAREDES, PARA AMBIENTE COM ÁREA ENTRE 5M2 E 10M2, ESPESSURA DE 20MM
, COM EXECUÇÃO DE TALISCAS. AF_06/2014</t>
  </si>
  <si>
    <t xml:space="preserve"> REVESTIMENTO CERÂMICO PARA PISO COM PLACAS TIPO ESMALTADA EXTRA DE DIM M2 CR 
ENSÕES 35X35 CM APLICADA EM AMBIENTES DE ÁREA ENTRE 5 M2 E 10 M2. AF_0
6/2014</t>
  </si>
  <si>
    <t xml:space="preserve"> CARPETE DE NYLON EM MANTA PARA TRAFEGO COMERCIAL PESADO, E = 6 A 7 MM M2 
(INSTALADO)</t>
  </si>
  <si>
    <t xml:space="preserve"> FORRO EM PLACAS DE GESSO, PARA AMBIENTES COMERCIAIS. AF_05/2017_P M2 CR </t>
  </si>
  <si>
    <t xml:space="preserve"> FORRO EM DRYWALL, PARA AMBIENTES RESIDENCIAIS, INCLUSIVE ESTRUTURA DE M2 CR 
FIXAÇÃO. AF_05/2017_P</t>
  </si>
  <si>
    <t xml:space="preserve"> FORRO EM MADEIRA PINUS, PARA AMBIENTES COMERCIAIS, INCLUSIVE ESTRUTURA M2 AS 
DE FIXAÇÃO. AF_05/2017</t>
  </si>
  <si>
    <t xml:space="preserve"> FORRO DE MADEIRA CEDRINHO OU EQUIVALENTE DA REGIAO, ENCAIXE MACHO/FEMEA COM M2 
FRISO, *10 X 1* CM (SEM COLOCACAO)</t>
  </si>
  <si>
    <t xml:space="preserve"> JANELA DE ALUMÍNIO TIPO MAXIM-AR, COM VIDROS, BATENTE E FERRAGENS. EXC M2 CR 
LUSIVE ALIZAR, ACABAMENTO E CONTRAMARCO. FORNECIMENTO E INSTALAÇÃO. AF
_12/2019</t>
  </si>
  <si>
    <t xml:space="preserve"> INSTALAÇÃO DE VIDRO LISO, E = 4 MM, EM ESQUADRIA DE MADEIRA, FIXADO CO M2 CR 
M BAGUETE. AF_01/2021</t>
  </si>
  <si>
    <t xml:space="preserve"> INSTALAÇÃO DE VIDRO TEMPERADO, E = 8 MM, ENCAIXADO EM PERFIL U. AF_01/ M2 AS 
2021_P</t>
  </si>
  <si>
    <t>MEMÓRIA DE CALCULO DE QUANTIDADES</t>
  </si>
  <si>
    <t>MUNICÍPIO/UF:</t>
  </si>
  <si>
    <t>GESTOR / AÇÃO:</t>
  </si>
  <si>
    <t>ENDEREÇO:</t>
  </si>
  <si>
    <t>PAUDALHO / PE</t>
  </si>
  <si>
    <t>BR-408, KM 76, CHÃ DE CAPOEIRA, PAUDALHO-PE</t>
  </si>
  <si>
    <t>TABELA DE ORIENTAÇÃO/        PLANILHA ORÇAMENTÁRIA</t>
  </si>
  <si>
    <t xml:space="preserve">PROPONENTE:                                   </t>
  </si>
  <si>
    <t xml:space="preserve">OBJETO:  </t>
  </si>
  <si>
    <t xml:space="preserve">EMPREENDIMENTO: </t>
  </si>
  <si>
    <t>ALTURA</t>
  </si>
  <si>
    <t>QUANT. TOTAL</t>
  </si>
  <si>
    <t>PREÇO UNITÁRIO</t>
  </si>
  <si>
    <t>UNID</t>
  </si>
  <si>
    <t>CONTRATAÇÃO DE EMPRESA DE ENGENHARIA PARA EXECUÇÃO DOS SERVIÇOS DE  REFORMA DO TEATRO MUNICIPAL, NO MUNICÍPIO DE PAUDALHO-PE.</t>
  </si>
  <si>
    <t xml:space="preserve"> EXECUÇÃO DOS SERVIÇOS DE  REFORMA DO TEATRO MUNICIPAL, NO MUNICÍPIO DE PAUDALHO-PE.</t>
  </si>
  <si>
    <t>EMLURB</t>
  </si>
  <si>
    <t>INSTALAÇÕES ELETRICAS</t>
  </si>
  <si>
    <t>FORNECIMENTO E EXECUÇÃO DE PONTO PARA REDE LÓGICA SECO, COM ELETRODUTO DE PVC RÍGIDO DE 3/4", BUCHA E ARRUELA DE ALUMÍNIO, CAIXA PLÁSTICA, RÍGIDA, RETANGULAR 4X2" FAB. TIGRE OU SIMILAR E TAMPA CEGA 4X2" FAB. PIAL OU SIMILAR. INCLUINDO RASGO EM ALVENARIA -</t>
  </si>
  <si>
    <t>PONTO DE TOMADA PARA TELEFONE, PIAL OU SIMIMILAR, EM CAIXA TIGREFLEX OU SIMILAR DE 4 X 2 POL., INCLUSIVE PLACA, TUBULACAO EM PVC RIGIDO, FIACAO, CAIXAS DE PASSAGEM E DEMAIS ACESSORIOS, ATE A CAIXA DE DISTRIBUICAO DO PAVIMENTO</t>
  </si>
  <si>
    <t xml:space="preserve">FORN.E INST. DE LUM.FLUORESCENTE DE EMBUTIR QUADRADA EM AÇO TRATADO E Un
PINTADO POR PROCESSO ELETROSTÁTICO. REFLETOR INT. PARABÓLICO EM ALUM. ALTO BRILHO E ALETAS ANTI-OFUSCAMENTO PLANAS BRANCAS P/04 LÂMP.FLUOR. DE 16W, INTERPAMOU SIM., REF. 014316, INCL.R </t>
  </si>
  <si>
    <t>FORNEC. E INSTAL.PROJETOR RETANG., CORPO REFLETOR EM CHAPA ALUMÍNIO Un
ESTAMP.REFORÇ.NAS LATERAIS,C/SUPORTE Q PERMITE REGULAGEM VERT. E HORIZ.,SOQUETE PORCELANA E-40, P/ LÂMPADA VAPOR MERCÚRIO 250W. REFRATOR EM LENTE DE VIDRO TEMP.,REF.MLE502-EDESA OU SIMILAR. INC.LÂMPADA, REATOR AFTP, V.MERC.250W E ACES</t>
  </si>
  <si>
    <t>FORNECIMENTO E ASSENTAMENTO DE CAIXA PARA MEDICAO TRIFASICA E CAIXA PARA DISJUNTOR TRIFASICO DE POLICARBONATO E NORYL CINZA, INCLUSIVE FITA METALICA E PRESILHA PARA INSTALACAO DAS CAIXAS EM POSTE (PADRAO CELPE) SEM DISJUNTOR. -</t>
  </si>
  <si>
    <t>QUADRO DE DISTRIBUIÇÃO DE ENERGIA EM CHAPA DE AÇO GALVANIZADO, DE EMBU UN CRTIR, COM BARRAMENTO TRIFÁSICO, PARA 40 DISJUNTORES DIN 100A - FORNECIMENTO E INSTALAÇÃO. AF_10/2020</t>
  </si>
  <si>
    <t>DIVERSOS</t>
  </si>
  <si>
    <t>ELETRODUTO DE PVC RIGIDO ROSQUEAVEL DE 1 1/4 POL.,COM LUVA DE ROSCA INTERNA, INCLUSIVE ASSENTAMENTO COM RASGOS EM ALVENARIA.</t>
  </si>
  <si>
    <t>ELETRODUTO DE PVC RIGIDO ROSQUEAVEL DE 1 1/2 POL.,COM LUVA DE ROSCA INTERNA, INCLUSIVE ASSENTAMENTO COM RASGOS EM ALVENARIA.</t>
  </si>
  <si>
    <t>ASSENTAMENTO DE BENGALA DE PVC RIGIDO DE 3/4 POL. MARCA TIGRE OU SIMILAR, INCLUSIVE RASGO EM ALVENARIA E FORNECIMENTO DO MATERIAL.</t>
  </si>
  <si>
    <t>ESTRUTURA SECUNDARIA B1 COMPLETA, INCLUSIVE FIXACAO.</t>
  </si>
  <si>
    <t>CAIXA DE PASSAGEM SUBTERRANEA COM DIMENSOES</t>
  </si>
  <si>
    <t>LUMINÁRIA DE EMERGÊNCIA, COM 30 LÂMPADAS LED DE 2 W, SEM REATOR - FORNECIMENTO E INSTALAÇÃO. AF_02/2020</t>
  </si>
  <si>
    <t>LUMINÁRIA DE LED PARA ILUMINAÇÃO PÚBLICA, DE 51 W ATÉ 67 W - FORNECIMENTO E INSTALAÇÃO. AF_08/202</t>
  </si>
  <si>
    <t>APLICAÇÃO MANUAL DE PINTURA COM TINTA LÁTEX ACRÍLICA EM TETO, DUAS DEMÃOS. AF_06/201</t>
  </si>
  <si>
    <t>FORNECIMENTO DE SUPORTE EM ACO GALVANIZADO A FOGO, PARA ENCAIXE EM POSTE DE ACO E FIXACAO P/ DUAS LUMINARIAS, INCLUSIVE INSTALACAO.</t>
  </si>
  <si>
    <t xml:space="preserve"> LIMPEZA GERAL DA OBRA (POR METRO QUADRADO DE CONSTRUÇÃO)</t>
  </si>
  <si>
    <t>CORRIMÃO SIMPLES, DIÂMETRO EXTERNO = 1 1/2", EM AÇO GALVANIZADO. AF_04</t>
  </si>
  <si>
    <t>COMPOSIÇÃO</t>
  </si>
  <si>
    <t xml:space="preserve"> PONTO DE CONSUMO TERMINAL DE ÁGUA FRIA (SUBRAMAL) COM TUBULAÇÃO DE PVC
, DN 25 MM, INSTALADO EM RAMAL DE ÁGUA, INCLUSOS RASGO E CHUMBAMENTO E
M ALVENARIA. AF_12/2014</t>
  </si>
  <si>
    <t xml:space="preserve"> TUBO PVC, SERIE NORMAL, ESGOTO PREDIAL, DN 100 MM, FORNECIDO E INSTALA M AS 
DO EM RAMAL DE DESCARGA OU RAMAL DE ESGOTO SANITÁRIO. AF_12/2014</t>
  </si>
  <si>
    <t xml:space="preserve"> VASO SANITÁRIO SIFONADO COM CAIXA ACOPLADA LOUÇA BRANCA - FORNECIMENTO UN CR 
E INSTALAÇÃO. AF_01/2020</t>
  </si>
  <si>
    <t xml:space="preserve"> PAPELEIRA DE PAREDE EM METAL CROMADO SEM TAMPA, INCLUSO FIXAÇÃO. AF_01/2020</t>
  </si>
  <si>
    <t xml:space="preserve"> CUBA DE EMBUTIR OVAL EM LOUÇA BRANCA, 35 X 50CM OU EQUIVALENTE - FORNECIMENTO E INSTALAÇÃO. AF_01/2020</t>
  </si>
  <si>
    <t xml:space="preserve"> LAVATÓRIO LOUÇA BRANCA SUSPENSO, 29,5 X 39CM OU EQUIVALENTE, PADRÃO PO UN CR 
PULAR - FORNECIMENTO E INSTALAÇÃO. AF_01/2020</t>
  </si>
  <si>
    <t xml:space="preserve"> TORNEIRA CROMADA DE MESA, 1/2 OU 3/4, PARA LAVATÓRIO, PADRÃO POPULAR UN C 
- FORNECIMENTO E INSTALAÇÃO. AF_01/2020</t>
  </si>
  <si>
    <t xml:space="preserve"> REGISTRO DE GAVETA BRUTO, LATÃO, ROSCÁVEL, 1/2", COM ACABAMENTO E CANOPLA CROMADOS - FORNECIMENTO E INSTALAÇÃO. AF_08/2021</t>
  </si>
  <si>
    <t xml:space="preserve"> REGISTRO DE PRESSÃO BRUTO, LATÃO, ROSCÁVEL, 1/2", COM ACABAMENTO E CAN UN CR 
OPLA CROMADOS - FORNECIMENTO E INSTALAÇÃO. AF_08/2021</t>
  </si>
  <si>
    <t xml:space="preserve"> CHUVEIRO ELÉTRICO COMUM CORPO PLÁSTICO, TIPO DUCHA FORNECIMENTO E IN UN C 
STALAÇÃO. AF_01/2020</t>
  </si>
  <si>
    <t xml:space="preserve"> TUBO, PVC, SOLDÁVEL, DN 20MM, INSTALADO EM RAMAL OU SUB-RAMAL DE ÁGUA M CR 
- FORNECIMENTO E INSTALAÇÃO. AF_12/2014</t>
  </si>
  <si>
    <t xml:space="preserve"> TUBO, PVC, SOLDÁVEL, DN 25MM, INSTALADO EM RAMAL OU SUB-RAMAL DE ÁGUA M CR 
- FORNECIMENTO E INSTALAÇÃO. AF_12/2014</t>
  </si>
  <si>
    <t xml:space="preserve"> TORNEIRA DE BOIA PARA CAIXA D'ÁGUA, ROSCÁVEL, 1/2" - FORNECIMENTO E IN UN CR 
STALAÇÃO. AF_08/2021</t>
  </si>
  <si>
    <t xml:space="preserve"> CHAVE DE BOIA AUTOMÁTICA SUPERIOR/INFERIOR 15A/250V - FORNECIMENTO E I UN CR 
NSTALAÇÃO. AF_12/2020</t>
  </si>
  <si>
    <t>ASSENTAMENTO DE GUIA (MEIO-FIO) EM TRECHO RETO, CONFECCIONADA EM CONCRETO PRÉ-FABRICADO, DIMENSÕES 39X6,5X6,5X19 CM (COMPRIMENTO X BASE INFERIOR X BASE SUPERIOR X ALTURA), PARA DELIMITAÇÃO DE JARDINS, PRAÇAS OU PASSEIOS. AF_05/2016</t>
  </si>
  <si>
    <t>PLANTIO DE PALMEIRA COM ALTURA DE MUDA MENOR OU IGUAL A 2,00 M. AF_05/2018</t>
  </si>
  <si>
    <t>PLANTIO DE ARBUSTO OU CERCA VIVA. AF_05/2018</t>
  </si>
  <si>
    <t>PLANTIO DE GRAMA EM PLACAS. AF_05/2018</t>
  </si>
  <si>
    <t>APLICAÇÃO DE ADUBO EM SOLO. AF_05/2018</t>
  </si>
  <si>
    <t>CAIXA ENTERRADA DISTRIBUIDORA DE VAZÃO (SUMIDOUROS MÚLTIPLOS), RETANGULAR, EM ALVENARIA COM TIJOLOS MACIÇOS, DIMENSÕES INTERNAS: 0,60 X 0,60X 0,50 M. AF_12/2020</t>
  </si>
  <si>
    <t>CONCRETO MAGRO PARA LASTRO, TRAÇO 1:4,5:4,5 (EM MASSA SECA DE CIMENTO/ AREIA MÉDIA/ BRITA 1) - PREPARO MECÂNICO COM BETONEIRA 400 L. AF_05/2021</t>
  </si>
  <si>
    <t>M3</t>
  </si>
  <si>
    <t>CONTRAPISO EM ARGAMASSA TRAÇO 1:4 (CIMENTO E AREIA), PREPARO MECÂNICO
COM BETONEIRA 400 L, APLICADO EM ÁREAS SECAS SOBRE LAJE, ADERIDO, ACABAMENTO NÃO REFORÇADO, ESPESSURA 2CM. AF_07/2021</t>
  </si>
  <si>
    <t>PISO EM GRANILITE, MARMORITE OU GRANITINA EM AMBIENTES INTERNOS. AF_09/2020</t>
  </si>
  <si>
    <t>CALHA EM CHAPA DE AÇO GALVANIZADO NÚMERO 24, DESENVOLVIMENTO DE 50 CM, INCLUSO TRANSPORTE VERTICAL. AF_07/2019</t>
  </si>
  <si>
    <t xml:space="preserve">VALOR TOTAL GERAL: </t>
  </si>
  <si>
    <t>INSUMO</t>
  </si>
  <si>
    <t>JUNTA PLASTICA DE DILATACAO PARA PISOS, COR CINZA, 17 X 3 MM (ALTURA X ESPESSURA)</t>
  </si>
  <si>
    <t>1,6700000</t>
  </si>
  <si>
    <t>GRANILHA/ GRANA/ PEDRISCO OU AGREGADO EM MARMORE/ GRANITO/ QUARTZO E CALCARIO, PRETO, CINZA, PALHA OU BRANCO</t>
  </si>
  <si>
    <t>KG</t>
  </si>
  <si>
    <t>23,2400000</t>
  </si>
  <si>
    <t>COMPOSICAO</t>
  </si>
  <si>
    <t>ARGAMASSA TRAÇO 1:3 (EM VOLUME DE CIMENTO E AREIA MÉDIA ÚMIDA) PARA CONTRAPISO, PREPARO MECÂNICO COM BETONEIRA 400 L. AF_08/2019</t>
  </si>
  <si>
    <t>0,0166000</t>
  </si>
  <si>
    <t>88309</t>
  </si>
  <si>
    <t>PEDREIRO COM ENCARGOS COMPLEMENTARES</t>
  </si>
  <si>
    <t>0,5510000</t>
  </si>
  <si>
    <t>0,2750000</t>
  </si>
  <si>
    <t>POLIDORA DE PISO (POLITRIZ), PESO DE 100KG, DIÂMETRO 450 MM, MOTOR ELÉTRICO, POTÊNCIA 4 HP - CHP DIURNO. AF_09/2016</t>
  </si>
  <si>
    <t>CHP</t>
  </si>
  <si>
    <t>0,1230000</t>
  </si>
  <si>
    <t>POLIDORA DE PISO (POLITRIZ), PESO DE 100KG, DIÂMETRO 450 MM, MOTOR ELÉTRICO, POTÊNCIA 4 HP - CHI DIURNO. AF_09/2016</t>
  </si>
  <si>
    <t>CHI</t>
  </si>
  <si>
    <t>0,4280000</t>
  </si>
  <si>
    <t>004</t>
  </si>
  <si>
    <t>composição 4</t>
  </si>
  <si>
    <t>SINAPI 10/2021, EMLURB 07/2018 E SEDUC 2018(DESONERADA)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</si>
</sst>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_);\(&quot;R$ &quot;#,##0\)"/>
    <numFmt numFmtId="165" formatCode="_(* #,##0.00_);_(* \(#,##0.00\);_(* &quot;-&quot;??_);_(@_)"/>
    <numFmt numFmtId="166" formatCode="#,##0.00000"/>
    <numFmt numFmtId="167" formatCode="0.0000"/>
    <numFmt numFmtId="168" formatCode="_-[$R$-416]\ * #,##0.00_-;\-[$R$-416]\ * #,##0.00_-;_-[$R$-416]\ * &quot;-&quot;??_-;_-@_-"/>
    <numFmt numFmtId="169" formatCode="#,##0.0000000"/>
    <numFmt numFmtId="170" formatCode="_-&quot;R$&quot;* #,##0.00_-;\-&quot;R$&quot;* #,##0.00_-;_-&quot;R$&quot;* &quot;-&quot;??_-;_-@_-"/>
  </numFmts>
  <fonts count="5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u/>
      <sz val="8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sz val="11"/>
      <color rgb="FF000000"/>
      <name val="Calibri"/>
      <family val="2"/>
      <scheme val="minor"/>
    </font>
    <font>
      <sz val="8"/>
      <color rgb="FFFF0000"/>
      <name val="Arial"/>
      <family val="2"/>
    </font>
    <font>
      <b/>
      <sz val="20"/>
      <name val="Arial"/>
      <family val="2"/>
    </font>
    <font>
      <sz val="10"/>
      <name val="Arial"/>
    </font>
    <font>
      <sz val="8"/>
      <color theme="1"/>
      <name val="Arial"/>
      <family val="2"/>
    </font>
    <font>
      <b/>
      <u/>
      <sz val="14"/>
      <name val="Arial"/>
      <family val="2"/>
    </font>
    <font>
      <b/>
      <sz val="13"/>
      <name val="Arial"/>
      <family val="2"/>
    </font>
    <font>
      <b/>
      <u/>
      <sz val="13"/>
      <name val="Arial"/>
      <family val="2"/>
    </font>
    <font>
      <b/>
      <u/>
      <sz val="12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24"/>
      <name val="Arial"/>
      <family val="2"/>
    </font>
    <font>
      <sz val="16"/>
      <name val="Arial"/>
      <family val="2"/>
    </font>
    <font>
      <sz val="18"/>
      <name val="Arial"/>
      <family val="2"/>
    </font>
    <font>
      <sz val="12"/>
      <name val="Arial"/>
      <family val="2"/>
    </font>
    <font>
      <sz val="11"/>
      <color rgb="FFFF0000"/>
      <name val="Arial"/>
      <family val="2"/>
    </font>
    <font>
      <b/>
      <u/>
      <sz val="26"/>
      <name val="Arial"/>
      <family val="2"/>
    </font>
    <font>
      <b/>
      <i/>
      <sz val="12"/>
      <name val="Arial"/>
      <family val="2"/>
    </font>
    <font>
      <sz val="12"/>
      <color indexed="10"/>
      <name val="Arial"/>
      <family val="2"/>
    </font>
    <font>
      <b/>
      <i/>
      <sz val="12"/>
      <color indexed="10"/>
      <name val="Arial"/>
      <family val="2"/>
    </font>
    <font>
      <sz val="12"/>
      <color rgb="FFFF0000"/>
      <name val="Arial"/>
      <family val="2"/>
    </font>
    <font>
      <sz val="12"/>
      <name val="Arial1"/>
      <family val="1"/>
    </font>
    <font>
      <i/>
      <sz val="12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sz val="8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8"/>
      <name val="Arial"/>
      <family val="2"/>
      <charset val="177"/>
    </font>
    <font>
      <b/>
      <sz val="14"/>
      <name val="Aharoni"/>
      <charset val="177"/>
    </font>
    <font>
      <b/>
      <sz val="14"/>
      <name val="Times New Roman"/>
      <family val="1"/>
    </font>
    <font>
      <b/>
      <sz val="12"/>
      <color indexed="8"/>
      <name val="Arial"/>
      <family val="2"/>
    </font>
    <font>
      <sz val="9"/>
      <name val="Arial"/>
      <family val="2"/>
      <charset val="1"/>
    </font>
    <font>
      <sz val="11"/>
      <color rgb="FFFF0000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8"/>
      <color theme="1"/>
      <name val="Arial"/>
      <family val="2"/>
    </font>
    <font>
      <sz val="9"/>
      <color theme="1"/>
      <name val="Calibri"/>
      <family val="2"/>
      <scheme val="minor"/>
    </font>
    <font>
      <u/>
      <sz val="8"/>
      <name val="Arial"/>
      <family val="2"/>
    </font>
    <font>
      <sz val="8"/>
      <color rgb="FF000000"/>
      <name val="Arial"/>
      <family val="2"/>
    </font>
    <font>
      <sz val="8"/>
      <color rgb="FF005BAA"/>
      <name val="Arial"/>
      <family val="2"/>
    </font>
    <font>
      <sz val="11"/>
      <color rgb="FF000000"/>
      <name val="Calibri"/>
      <family val="2"/>
    </font>
    <font>
      <sz val="8"/>
      <color indexed="8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31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6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8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8"/>
      </right>
      <top/>
      <bottom/>
      <diagonal/>
    </border>
    <border>
      <left style="hair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/>
      <bottom style="hair">
        <color indexed="8"/>
      </bottom>
      <diagonal/>
    </border>
    <border>
      <left/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hair">
        <color indexed="8"/>
      </right>
      <top/>
      <bottom style="medium">
        <color indexed="64"/>
      </bottom>
      <diagonal/>
    </border>
    <border>
      <left style="hair">
        <color indexed="8"/>
      </left>
      <right style="hair">
        <color indexed="8"/>
      </right>
      <top/>
      <bottom style="medium">
        <color indexed="64"/>
      </bottom>
      <diagonal/>
    </border>
    <border>
      <left style="hair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96">
    <xf numFmtId="0" fontId="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4" fontId="1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ill="0" applyBorder="0" applyAlignment="0" applyProtection="0"/>
    <xf numFmtId="44" fontId="3" fillId="0" borderId="0" applyFill="0" applyBorder="0" applyAlignment="0" applyProtection="0"/>
    <xf numFmtId="9" fontId="16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9" fontId="2" fillId="0" borderId="0" applyFont="0" applyFill="0" applyBorder="0" applyAlignment="0" applyProtection="0"/>
    <xf numFmtId="0" fontId="56" fillId="0" borderId="0"/>
  </cellStyleXfs>
  <cellXfs count="558">
    <xf numFmtId="0" fontId="0" fillId="0" borderId="0" xfId="0"/>
    <xf numFmtId="0" fontId="0" fillId="0" borderId="0" xfId="0" applyAlignment="1">
      <alignment vertical="center"/>
    </xf>
    <xf numFmtId="0" fontId="4" fillId="0" borderId="1" xfId="90" applyFont="1" applyBorder="1" applyAlignment="1">
      <alignment horizontal="center" vertical="center" wrapText="1"/>
    </xf>
    <xf numFmtId="0" fontId="8" fillId="2" borderId="10" xfId="90" applyFont="1" applyFill="1" applyBorder="1" applyAlignment="1">
      <alignment horizontal="center" vertical="center"/>
    </xf>
    <xf numFmtId="0" fontId="8" fillId="2" borderId="10" xfId="90" applyFont="1" applyFill="1" applyBorder="1" applyAlignment="1">
      <alignment horizontal="center" vertical="center" wrapText="1"/>
    </xf>
    <xf numFmtId="0" fontId="4" fillId="0" borderId="10" xfId="180" applyFont="1" applyBorder="1"/>
    <xf numFmtId="4" fontId="4" fillId="0" borderId="10" xfId="180" applyNumberFormat="1" applyFont="1" applyBorder="1" applyAlignment="1">
      <alignment horizontal="center"/>
    </xf>
    <xf numFmtId="0" fontId="4" fillId="0" borderId="10" xfId="90" applyFont="1" applyBorder="1" applyAlignment="1">
      <alignment horizontal="center" vertical="center"/>
    </xf>
    <xf numFmtId="0" fontId="4" fillId="0" borderId="10" xfId="90" applyFont="1" applyBorder="1" applyAlignment="1">
      <alignment horizontal="center" vertical="center" wrapText="1"/>
    </xf>
    <xf numFmtId="0" fontId="4" fillId="0" borderId="10" xfId="90" applyFont="1" applyBorder="1" applyAlignment="1">
      <alignment horizontal="center"/>
    </xf>
    <xf numFmtId="0" fontId="4" fillId="0" borderId="0" xfId="180" applyFont="1" applyBorder="1"/>
    <xf numFmtId="0" fontId="0" fillId="0" borderId="0" xfId="0" applyBorder="1" applyAlignment="1">
      <alignment vertical="center"/>
    </xf>
    <xf numFmtId="0" fontId="10" fillId="4" borderId="11" xfId="90" applyFont="1" applyFill="1" applyBorder="1" applyAlignment="1">
      <alignment horizontal="justify" vertical="top" wrapText="1"/>
    </xf>
    <xf numFmtId="0" fontId="4" fillId="0" borderId="11" xfId="90" applyFont="1" applyBorder="1" applyAlignment="1">
      <alignment horizontal="justify" vertical="top" wrapText="1"/>
    </xf>
    <xf numFmtId="0" fontId="4" fillId="0" borderId="11" xfId="90" applyFont="1" applyBorder="1" applyAlignment="1">
      <alignment horizontal="right" vertical="top" wrapText="1"/>
    </xf>
    <xf numFmtId="0" fontId="4" fillId="0" borderId="11" xfId="90" applyFont="1" applyBorder="1" applyAlignment="1">
      <alignment horizontal="right" vertical="justify"/>
    </xf>
    <xf numFmtId="0" fontId="4" fillId="0" borderId="12" xfId="90" applyFont="1" applyBorder="1" applyAlignment="1">
      <alignment horizontal="justify" vertical="top" wrapText="1"/>
    </xf>
    <xf numFmtId="0" fontId="4" fillId="0" borderId="12" xfId="90" applyFont="1" applyBorder="1" applyAlignment="1">
      <alignment horizontal="left" vertical="center"/>
    </xf>
    <xf numFmtId="0" fontId="4" fillId="0" borderId="11" xfId="90" applyFont="1" applyBorder="1" applyAlignment="1">
      <alignment vertical="top" wrapText="1"/>
    </xf>
    <xf numFmtId="0" fontId="4" fillId="4" borderId="10" xfId="90" applyFont="1" applyFill="1" applyBorder="1" applyAlignment="1">
      <alignment horizontal="center"/>
    </xf>
    <xf numFmtId="0" fontId="5" fillId="4" borderId="10" xfId="90" applyFont="1" applyFill="1" applyBorder="1" applyAlignment="1">
      <alignment horizontal="center"/>
    </xf>
    <xf numFmtId="0" fontId="4" fillId="4" borderId="1" xfId="90" applyFont="1" applyFill="1" applyBorder="1" applyAlignment="1">
      <alignment horizontal="center" vertical="center"/>
    </xf>
    <xf numFmtId="0" fontId="5" fillId="4" borderId="1" xfId="90" applyFont="1" applyFill="1" applyBorder="1" applyAlignment="1">
      <alignment horizontal="center" vertical="center" wrapText="1"/>
    </xf>
    <xf numFmtId="0" fontId="4" fillId="4" borderId="1" xfId="90" applyFont="1" applyFill="1" applyBorder="1" applyAlignment="1">
      <alignment horizontal="center" vertical="center" wrapText="1"/>
    </xf>
    <xf numFmtId="0" fontId="4" fillId="0" borderId="10" xfId="180" applyFont="1" applyBorder="1" applyAlignment="1">
      <alignment horizontal="center" vertical="center"/>
    </xf>
    <xf numFmtId="0" fontId="4" fillId="2" borderId="10" xfId="90" applyFont="1" applyFill="1" applyBorder="1" applyAlignment="1">
      <alignment horizontal="center"/>
    </xf>
    <xf numFmtId="0" fontId="19" fillId="0" borderId="7" xfId="185" applyFont="1" applyBorder="1"/>
    <xf numFmtId="0" fontId="20" fillId="0" borderId="7" xfId="185" applyFont="1" applyBorder="1"/>
    <xf numFmtId="0" fontId="20" fillId="0" borderId="8" xfId="185" applyFont="1" applyBorder="1"/>
    <xf numFmtId="0" fontId="9" fillId="0" borderId="0" xfId="78"/>
    <xf numFmtId="0" fontId="23" fillId="0" borderId="2" xfId="185" applyFont="1" applyBorder="1" applyAlignment="1">
      <alignment horizontal="center"/>
    </xf>
    <xf numFmtId="4" fontId="23" fillId="0" borderId="5" xfId="185" applyNumberFormat="1" applyFont="1" applyBorder="1" applyAlignment="1">
      <alignment horizontal="center"/>
    </xf>
    <xf numFmtId="0" fontId="9" fillId="0" borderId="15" xfId="78" applyBorder="1"/>
    <xf numFmtId="0" fontId="9" fillId="0" borderId="16" xfId="78" applyBorder="1"/>
    <xf numFmtId="0" fontId="6" fillId="5" borderId="26" xfId="185" applyFont="1" applyFill="1" applyBorder="1" applyAlignment="1">
      <alignment horizontal="left" vertical="center"/>
    </xf>
    <xf numFmtId="0" fontId="6" fillId="5" borderId="26" xfId="185" applyFont="1" applyFill="1" applyBorder="1" applyAlignment="1">
      <alignment horizontal="center" vertical="center"/>
    </xf>
    <xf numFmtId="0" fontId="6" fillId="5" borderId="26" xfId="185" applyFont="1" applyFill="1" applyBorder="1" applyAlignment="1">
      <alignment horizontal="center" vertical="center" wrapText="1"/>
    </xf>
    <xf numFmtId="0" fontId="6" fillId="5" borderId="27" xfId="185" applyFont="1" applyFill="1" applyBorder="1" applyAlignment="1">
      <alignment horizontal="center" vertical="center" wrapText="1"/>
    </xf>
    <xf numFmtId="0" fontId="6" fillId="0" borderId="10" xfId="186" applyFont="1" applyBorder="1" applyAlignment="1">
      <alignment vertical="center" wrapText="1"/>
    </xf>
    <xf numFmtId="44" fontId="7" fillId="0" borderId="30" xfId="188" applyFont="1" applyFill="1" applyBorder="1" applyAlignment="1">
      <alignment horizontal="center" vertical="center"/>
    </xf>
    <xf numFmtId="0" fontId="4" fillId="5" borderId="31" xfId="186" applyFont="1" applyFill="1" applyBorder="1" applyAlignment="1">
      <alignment horizontal="center" vertical="center"/>
    </xf>
    <xf numFmtId="0" fontId="4" fillId="5" borderId="10" xfId="186" applyFont="1" applyFill="1" applyBorder="1" applyAlignment="1">
      <alignment horizontal="center" vertical="center"/>
    </xf>
    <xf numFmtId="0" fontId="4" fillId="5" borderId="10" xfId="186" applyFont="1" applyFill="1" applyBorder="1" applyAlignment="1">
      <alignment horizontal="left" vertical="center" wrapText="1"/>
    </xf>
    <xf numFmtId="4" fontId="4" fillId="5" borderId="10" xfId="186" applyNumberFormat="1" applyFont="1" applyFill="1" applyBorder="1" applyAlignment="1">
      <alignment horizontal="center" vertical="center" wrapText="1"/>
    </xf>
    <xf numFmtId="4" fontId="4" fillId="5" borderId="10" xfId="186" applyNumberFormat="1" applyFont="1" applyFill="1" applyBorder="1" applyAlignment="1">
      <alignment horizontal="center" vertical="center"/>
    </xf>
    <xf numFmtId="4" fontId="4" fillId="5" borderId="30" xfId="186" applyNumberFormat="1" applyFont="1" applyFill="1" applyBorder="1" applyAlignment="1">
      <alignment horizontal="center" vertical="center"/>
    </xf>
    <xf numFmtId="0" fontId="4" fillId="2" borderId="31" xfId="186" applyFont="1" applyFill="1" applyBorder="1" applyAlignment="1">
      <alignment horizontal="center" vertical="center"/>
    </xf>
    <xf numFmtId="0" fontId="4" fillId="2" borderId="10" xfId="186" applyFont="1" applyFill="1" applyBorder="1" applyAlignment="1">
      <alignment horizontal="center" vertical="center"/>
    </xf>
    <xf numFmtId="0" fontId="4" fillId="2" borderId="10" xfId="186" applyFont="1" applyFill="1" applyBorder="1" applyAlignment="1">
      <alignment horizontal="center" vertical="center" wrapText="1"/>
    </xf>
    <xf numFmtId="0" fontId="4" fillId="2" borderId="10" xfId="186" applyFont="1" applyFill="1" applyBorder="1" applyAlignment="1">
      <alignment horizontal="left" vertical="center" wrapText="1"/>
    </xf>
    <xf numFmtId="166" fontId="4" fillId="2" borderId="10" xfId="186" applyNumberFormat="1" applyFont="1" applyFill="1" applyBorder="1" applyAlignment="1">
      <alignment horizontal="center" vertical="center" wrapText="1"/>
    </xf>
    <xf numFmtId="4" fontId="4" fillId="2" borderId="10" xfId="186" applyNumberFormat="1" applyFont="1" applyFill="1" applyBorder="1" applyAlignment="1">
      <alignment horizontal="center" vertical="center"/>
    </xf>
    <xf numFmtId="4" fontId="4" fillId="2" borderId="30" xfId="186" applyNumberFormat="1" applyFont="1" applyFill="1" applyBorder="1" applyAlignment="1">
      <alignment horizontal="center" vertical="center"/>
    </xf>
    <xf numFmtId="0" fontId="17" fillId="0" borderId="10" xfId="90" applyFont="1" applyBorder="1" applyAlignment="1">
      <alignment horizontal="center"/>
    </xf>
    <xf numFmtId="2" fontId="4" fillId="0" borderId="10" xfId="180" applyNumberFormat="1" applyFont="1" applyBorder="1" applyAlignment="1">
      <alignment horizontal="center"/>
    </xf>
    <xf numFmtId="0" fontId="6" fillId="0" borderId="9" xfId="186" applyFont="1" applyBorder="1" applyAlignment="1">
      <alignment vertical="center" wrapText="1"/>
    </xf>
    <xf numFmtId="0" fontId="6" fillId="0" borderId="9" xfId="186" applyFont="1" applyBorder="1" applyAlignment="1">
      <alignment horizontal="center" vertical="center"/>
    </xf>
    <xf numFmtId="4" fontId="6" fillId="0" borderId="9" xfId="186" applyNumberFormat="1" applyFont="1" applyBorder="1" applyAlignment="1">
      <alignment horizontal="center" vertical="center"/>
    </xf>
    <xf numFmtId="4" fontId="6" fillId="0" borderId="33" xfId="186" applyNumberFormat="1" applyFont="1" applyBorder="1" applyAlignment="1">
      <alignment horizontal="center" vertical="center"/>
    </xf>
    <xf numFmtId="4" fontId="5" fillId="4" borderId="0" xfId="186" applyNumberFormat="1" applyFont="1" applyFill="1" applyAlignment="1">
      <alignment horizontal="center" vertical="center"/>
    </xf>
    <xf numFmtId="4" fontId="5" fillId="2" borderId="0" xfId="186" applyNumberFormat="1" applyFont="1" applyFill="1" applyAlignment="1">
      <alignment horizontal="left" vertical="center" wrapText="1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 wrapText="1"/>
    </xf>
    <xf numFmtId="4" fontId="4" fillId="2" borderId="0" xfId="186" applyNumberFormat="1" applyFont="1" applyFill="1" applyAlignment="1">
      <alignment horizontal="center" vertical="center"/>
    </xf>
    <xf numFmtId="4" fontId="4" fillId="2" borderId="0" xfId="186" applyNumberFormat="1" applyFont="1" applyFill="1" applyAlignment="1">
      <alignment horizontal="left" vertical="center" wrapText="1"/>
    </xf>
    <xf numFmtId="4" fontId="4" fillId="0" borderId="0" xfId="186" applyNumberFormat="1" applyFont="1" applyAlignment="1">
      <alignment horizontal="center" vertical="center"/>
    </xf>
    <xf numFmtId="0" fontId="4" fillId="2" borderId="34" xfId="186" applyFont="1" applyFill="1" applyBorder="1" applyAlignment="1">
      <alignment horizontal="center" vertical="center"/>
    </xf>
    <xf numFmtId="4" fontId="4" fillId="2" borderId="10" xfId="186" applyNumberFormat="1" applyFont="1" applyFill="1" applyBorder="1" applyAlignment="1">
      <alignment horizontal="center" vertical="center" wrapText="1"/>
    </xf>
    <xf numFmtId="4" fontId="4" fillId="2" borderId="3" xfId="186" applyNumberFormat="1" applyFont="1" applyFill="1" applyBorder="1" applyAlignment="1">
      <alignment horizontal="center" vertical="center"/>
    </xf>
    <xf numFmtId="49" fontId="4" fillId="2" borderId="10" xfId="186" applyNumberFormat="1" applyFont="1" applyFill="1" applyBorder="1" applyAlignment="1">
      <alignment horizontal="center" vertical="center" wrapText="1"/>
    </xf>
    <xf numFmtId="0" fontId="18" fillId="0" borderId="6" xfId="185" applyFont="1" applyBorder="1" applyAlignment="1"/>
    <xf numFmtId="0" fontId="18" fillId="0" borderId="7" xfId="185" applyFont="1" applyBorder="1" applyAlignment="1"/>
    <xf numFmtId="0" fontId="18" fillId="0" borderId="4" xfId="185" applyFont="1" applyBorder="1" applyAlignment="1"/>
    <xf numFmtId="0" fontId="18" fillId="0" borderId="2" xfId="185" applyFont="1" applyBorder="1" applyAlignment="1"/>
    <xf numFmtId="0" fontId="4" fillId="2" borderId="6" xfId="186" applyFont="1" applyFill="1" applyBorder="1" applyAlignment="1">
      <alignment horizontal="center" vertical="center"/>
    </xf>
    <xf numFmtId="0" fontId="4" fillId="2" borderId="7" xfId="186" applyFont="1" applyFill="1" applyBorder="1" applyAlignment="1">
      <alignment horizontal="center" vertical="center"/>
    </xf>
    <xf numFmtId="0" fontId="4" fillId="2" borderId="7" xfId="186" applyFont="1" applyFill="1" applyBorder="1" applyAlignment="1">
      <alignment horizontal="center" vertical="center" wrapText="1"/>
    </xf>
    <xf numFmtId="0" fontId="4" fillId="2" borderId="8" xfId="186" applyFont="1" applyFill="1" applyBorder="1" applyAlignment="1">
      <alignment horizontal="center" vertical="center" wrapText="1"/>
    </xf>
    <xf numFmtId="0" fontId="9" fillId="0" borderId="38" xfId="78" applyBorder="1"/>
    <xf numFmtId="0" fontId="9" fillId="0" borderId="39" xfId="78" applyBorder="1"/>
    <xf numFmtId="0" fontId="9" fillId="0" borderId="40" xfId="78" applyBorder="1"/>
    <xf numFmtId="0" fontId="21" fillId="0" borderId="15" xfId="185" applyFont="1" applyBorder="1" applyAlignment="1">
      <alignment horizontal="center"/>
    </xf>
    <xf numFmtId="0" fontId="21" fillId="0" borderId="16" xfId="185" applyFont="1" applyBorder="1" applyAlignment="1">
      <alignment horizontal="center"/>
    </xf>
    <xf numFmtId="49" fontId="6" fillId="0" borderId="9" xfId="186" applyNumberFormat="1" applyFont="1" applyBorder="1" applyAlignment="1">
      <alignment horizontal="center" vertical="center"/>
    </xf>
    <xf numFmtId="49" fontId="0" fillId="0" borderId="48" xfId="0" applyNumberFormat="1" applyBorder="1" applyAlignment="1">
      <alignment horizontal="right" vertical="center" wrapText="1"/>
    </xf>
    <xf numFmtId="0" fontId="27" fillId="0" borderId="48" xfId="0" applyFont="1" applyBorder="1" applyAlignment="1">
      <alignment horizontal="center" vertical="center" wrapText="1"/>
    </xf>
    <xf numFmtId="0" fontId="27" fillId="0" borderId="0" xfId="0" applyFont="1" applyAlignment="1">
      <alignment horizontal="justify"/>
    </xf>
    <xf numFmtId="0" fontId="27" fillId="0" borderId="0" xfId="0" applyFont="1"/>
    <xf numFmtId="0" fontId="0" fillId="0" borderId="50" xfId="0" applyBorder="1" applyAlignment="1">
      <alignment vertical="center"/>
    </xf>
    <xf numFmtId="0" fontId="22" fillId="0" borderId="31" xfId="0" applyFont="1" applyBorder="1" applyAlignment="1">
      <alignment horizontal="right" vertical="center" wrapText="1"/>
    </xf>
    <xf numFmtId="0" fontId="0" fillId="0" borderId="0" xfId="0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27" fillId="0" borderId="15" xfId="0" applyFont="1" applyBorder="1" applyAlignment="1">
      <alignment vertical="center"/>
    </xf>
    <xf numFmtId="0" fontId="30" fillId="0" borderId="55" xfId="0" applyFont="1" applyBorder="1" applyAlignment="1">
      <alignment horizontal="center" vertical="center" wrapText="1"/>
    </xf>
    <xf numFmtId="0" fontId="30" fillId="0" borderId="57" xfId="0" applyFont="1" applyBorder="1" applyAlignment="1">
      <alignment vertical="center" wrapText="1"/>
    </xf>
    <xf numFmtId="0" fontId="30" fillId="0" borderId="59" xfId="0" applyFont="1" applyBorder="1" applyAlignment="1">
      <alignment horizontal="center" vertical="center" wrapText="1"/>
    </xf>
    <xf numFmtId="0" fontId="30" fillId="0" borderId="59" xfId="0" applyFont="1" applyBorder="1" applyAlignment="1">
      <alignment vertical="center" wrapText="1"/>
    </xf>
    <xf numFmtId="0" fontId="32" fillId="0" borderId="59" xfId="0" applyFont="1" applyBorder="1" applyAlignment="1">
      <alignment vertical="center" wrapText="1"/>
    </xf>
    <xf numFmtId="44" fontId="34" fillId="2" borderId="60" xfId="182" applyFont="1" applyFill="1" applyBorder="1" applyAlignment="1" applyProtection="1">
      <alignment horizontal="left" vertical="center" wrapText="1"/>
    </xf>
    <xf numFmtId="0" fontId="27" fillId="0" borderId="60" xfId="0" applyFont="1" applyBorder="1" applyAlignment="1">
      <alignment horizontal="left" vertical="center" wrapText="1"/>
    </xf>
    <xf numFmtId="0" fontId="35" fillId="0" borderId="62" xfId="0" applyFont="1" applyBorder="1" applyAlignment="1">
      <alignment vertical="center"/>
    </xf>
    <xf numFmtId="0" fontId="0" fillId="0" borderId="63" xfId="0" applyBorder="1" applyAlignment="1">
      <alignment vertical="center"/>
    </xf>
    <xf numFmtId="0" fontId="21" fillId="0" borderId="0" xfId="185" applyFont="1" applyBorder="1" applyAlignment="1">
      <alignment horizontal="center"/>
    </xf>
    <xf numFmtId="0" fontId="9" fillId="0" borderId="0" xfId="78" applyBorder="1"/>
    <xf numFmtId="4" fontId="4" fillId="0" borderId="30" xfId="180" applyNumberFormat="1" applyFont="1" applyBorder="1" applyAlignment="1">
      <alignment horizontal="center"/>
    </xf>
    <xf numFmtId="0" fontId="4" fillId="0" borderId="67" xfId="90" applyFont="1" applyBorder="1" applyAlignment="1">
      <alignment horizontal="center" vertical="center"/>
    </xf>
    <xf numFmtId="0" fontId="4" fillId="0" borderId="31" xfId="9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0" borderId="29" xfId="0" applyFont="1" applyBorder="1" applyAlignment="1">
      <alignment vertical="center" wrapText="1"/>
    </xf>
    <xf numFmtId="0" fontId="43" fillId="0" borderId="51" xfId="0" applyFont="1" applyBorder="1" applyAlignment="1">
      <alignment vertical="center" wrapText="1"/>
    </xf>
    <xf numFmtId="4" fontId="6" fillId="6" borderId="10" xfId="193" applyNumberFormat="1" applyFont="1" applyFill="1" applyBorder="1" applyAlignment="1">
      <alignment horizontal="center" vertical="center"/>
    </xf>
    <xf numFmtId="4" fontId="6" fillId="6" borderId="30" xfId="193" applyNumberFormat="1" applyFont="1" applyFill="1" applyBorder="1" applyAlignment="1">
      <alignment horizontal="center" vertical="center"/>
    </xf>
    <xf numFmtId="4" fontId="6" fillId="7" borderId="29" xfId="177" applyNumberFormat="1" applyFont="1" applyFill="1" applyBorder="1" applyAlignment="1" applyProtection="1">
      <alignment vertical="center"/>
    </xf>
    <xf numFmtId="4" fontId="6" fillId="7" borderId="51" xfId="193" applyNumberFormat="1" applyFont="1" applyFill="1" applyBorder="1" applyAlignment="1">
      <alignment horizontal="center" vertical="center"/>
    </xf>
    <xf numFmtId="9" fontId="6" fillId="6" borderId="30" xfId="189" applyFont="1" applyFill="1" applyBorder="1" applyAlignment="1">
      <alignment horizontal="center" vertical="center"/>
    </xf>
    <xf numFmtId="2" fontId="0" fillId="0" borderId="0" xfId="0" applyNumberFormat="1"/>
    <xf numFmtId="165" fontId="8" fillId="2" borderId="10" xfId="177" applyFont="1" applyFill="1" applyBorder="1" applyAlignment="1" applyProtection="1">
      <alignment horizontal="center" vertical="center"/>
    </xf>
    <xf numFmtId="4" fontId="8" fillId="8" borderId="30" xfId="193" applyNumberFormat="1" applyFont="1" applyFill="1" applyBorder="1" applyAlignment="1">
      <alignment horizontal="center" vertical="center"/>
    </xf>
    <xf numFmtId="0" fontId="0" fillId="0" borderId="42" xfId="0" applyBorder="1"/>
    <xf numFmtId="0" fontId="0" fillId="0" borderId="0" xfId="0" quotePrefix="1"/>
    <xf numFmtId="49" fontId="6" fillId="0" borderId="9" xfId="186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47" fillId="0" borderId="72" xfId="184" applyFont="1" applyBorder="1" applyAlignment="1">
      <alignment horizontal="center" vertical="center" wrapText="1"/>
    </xf>
    <xf numFmtId="4" fontId="4" fillId="2" borderId="10" xfId="184" applyNumberFormat="1" applyFont="1" applyFill="1" applyBorder="1" applyAlignment="1">
      <alignment horizontal="center" wrapText="1"/>
    </xf>
    <xf numFmtId="0" fontId="4" fillId="0" borderId="10" xfId="184" applyFont="1" applyBorder="1" applyAlignment="1">
      <alignment horizontal="right" vertical="center" wrapText="1"/>
    </xf>
    <xf numFmtId="4" fontId="4" fillId="0" borderId="10" xfId="184" applyNumberFormat="1" applyFont="1" applyBorder="1" applyAlignment="1">
      <alignment horizontal="center" wrapText="1"/>
    </xf>
    <xf numFmtId="2" fontId="4" fillId="0" borderId="10" xfId="184" applyNumberFormat="1" applyFont="1" applyBorder="1" applyAlignment="1">
      <alignment horizontal="center" wrapText="1"/>
    </xf>
    <xf numFmtId="0" fontId="17" fillId="4" borderId="10" xfId="184" applyFont="1" applyFill="1" applyBorder="1" applyAlignment="1">
      <alignment horizontal="center" vertical="center" wrapText="1"/>
    </xf>
    <xf numFmtId="0" fontId="17" fillId="4" borderId="10" xfId="184" applyFont="1" applyFill="1" applyBorder="1" applyAlignment="1">
      <alignment vertical="center" wrapText="1"/>
    </xf>
    <xf numFmtId="2" fontId="17" fillId="4" borderId="10" xfId="184" applyNumberFormat="1" applyFont="1" applyFill="1" applyBorder="1" applyAlignment="1">
      <alignment vertical="center" wrapText="1"/>
    </xf>
    <xf numFmtId="0" fontId="4" fillId="0" borderId="10" xfId="184" applyFont="1" applyBorder="1" applyAlignment="1">
      <alignment horizontal="center" vertical="center" wrapText="1"/>
    </xf>
    <xf numFmtId="0" fontId="4" fillId="9" borderId="10" xfId="184" applyFont="1" applyFill="1" applyBorder="1" applyAlignment="1">
      <alignment horizontal="center" vertical="center" wrapText="1"/>
    </xf>
    <xf numFmtId="0" fontId="4" fillId="0" borderId="10" xfId="184" applyFont="1" applyBorder="1" applyAlignment="1">
      <alignment horizontal="left" vertical="center" wrapText="1"/>
    </xf>
    <xf numFmtId="0" fontId="4" fillId="0" borderId="10" xfId="180" applyFont="1" applyBorder="1" applyAlignment="1">
      <alignment horizontal="right"/>
    </xf>
    <xf numFmtId="0" fontId="4" fillId="0" borderId="10" xfId="180" applyFont="1" applyBorder="1" applyAlignment="1">
      <alignment horizontal="right" vertical="top"/>
    </xf>
    <xf numFmtId="0" fontId="4" fillId="0" borderId="10" xfId="180" applyFont="1" applyBorder="1" applyAlignment="1">
      <alignment horizontal="right" vertical="center"/>
    </xf>
    <xf numFmtId="0" fontId="4" fillId="2" borderId="10" xfId="180" applyFont="1" applyFill="1" applyBorder="1" applyAlignment="1">
      <alignment horizontal="center" vertical="center"/>
    </xf>
    <xf numFmtId="0" fontId="4" fillId="2" borderId="10" xfId="90" applyFont="1" applyFill="1" applyBorder="1" applyAlignment="1">
      <alignment horizontal="justify" vertical="center" wrapText="1"/>
    </xf>
    <xf numFmtId="2" fontId="4" fillId="0" borderId="10" xfId="180" applyNumberFormat="1" applyFont="1" applyBorder="1"/>
    <xf numFmtId="0" fontId="4" fillId="2" borderId="10" xfId="180" applyFont="1" applyFill="1" applyBorder="1" applyAlignment="1">
      <alignment horizontal="center"/>
    </xf>
    <xf numFmtId="2" fontId="5" fillId="0" borderId="10" xfId="180" applyNumberFormat="1" applyFont="1" applyBorder="1"/>
    <xf numFmtId="0" fontId="4" fillId="2" borderId="10" xfId="180" applyFont="1" applyFill="1" applyBorder="1"/>
    <xf numFmtId="2" fontId="4" fillId="2" borderId="10" xfId="180" applyNumberFormat="1" applyFont="1" applyFill="1" applyBorder="1" applyAlignment="1">
      <alignment vertical="center"/>
    </xf>
    <xf numFmtId="0" fontId="18" fillId="2" borderId="6" xfId="179" applyFont="1" applyFill="1" applyBorder="1"/>
    <xf numFmtId="0" fontId="18" fillId="2" borderId="7" xfId="179" applyFont="1" applyFill="1" applyBorder="1"/>
    <xf numFmtId="0" fontId="20" fillId="0" borderId="0" xfId="179" applyFont="1" applyAlignment="1">
      <alignment horizontal="center"/>
    </xf>
    <xf numFmtId="0" fontId="18" fillId="2" borderId="15" xfId="179" applyFont="1" applyFill="1" applyBorder="1"/>
    <xf numFmtId="0" fontId="18" fillId="2" borderId="0" xfId="179" applyFont="1" applyFill="1"/>
    <xf numFmtId="0" fontId="18" fillId="0" borderId="0" xfId="179" applyFont="1" applyAlignment="1">
      <alignment horizontal="center"/>
    </xf>
    <xf numFmtId="2" fontId="47" fillId="0" borderId="73" xfId="184" applyNumberFormat="1" applyFont="1" applyBorder="1" applyAlignment="1">
      <alignment horizontal="center" vertical="center" wrapText="1"/>
    </xf>
    <xf numFmtId="0" fontId="23" fillId="0" borderId="0" xfId="179" applyFont="1" applyAlignment="1">
      <alignment horizontal="center" vertical="center"/>
    </xf>
    <xf numFmtId="0" fontId="47" fillId="2" borderId="1" xfId="184" applyFont="1" applyFill="1" applyBorder="1" applyAlignment="1">
      <alignment vertical="center" wrapText="1"/>
    </xf>
    <xf numFmtId="0" fontId="47" fillId="2" borderId="76" xfId="184" applyFont="1" applyFill="1" applyBorder="1" applyAlignment="1">
      <alignment horizontal="center" vertical="center" wrapText="1"/>
    </xf>
    <xf numFmtId="0" fontId="47" fillId="2" borderId="0" xfId="184" applyFont="1" applyFill="1" applyAlignment="1">
      <alignment vertical="center" wrapText="1"/>
    </xf>
    <xf numFmtId="0" fontId="46" fillId="2" borderId="9" xfId="184" applyFont="1" applyFill="1" applyBorder="1" applyAlignment="1">
      <alignment vertical="center" wrapText="1"/>
    </xf>
    <xf numFmtId="0" fontId="46" fillId="2" borderId="33" xfId="184" applyFont="1" applyFill="1" applyBorder="1" applyAlignment="1">
      <alignment horizontal="center" vertical="center" wrapText="1"/>
    </xf>
    <xf numFmtId="49" fontId="50" fillId="2" borderId="0" xfId="184" applyNumberFormat="1" applyFont="1" applyFill="1" applyAlignment="1">
      <alignment vertical="center" wrapText="1"/>
    </xf>
    <xf numFmtId="0" fontId="46" fillId="2" borderId="0" xfId="184" applyFont="1" applyFill="1" applyAlignment="1">
      <alignment vertical="center" wrapText="1"/>
    </xf>
    <xf numFmtId="0" fontId="47" fillId="2" borderId="1" xfId="184" applyFont="1" applyFill="1" applyBorder="1" applyAlignment="1">
      <alignment horizontal="left" vertical="center" wrapText="1"/>
    </xf>
    <xf numFmtId="0" fontId="50" fillId="2" borderId="0" xfId="184" applyFont="1" applyFill="1" applyAlignment="1">
      <alignment vertical="center" wrapText="1"/>
    </xf>
    <xf numFmtId="0" fontId="46" fillId="2" borderId="9" xfId="184" applyFont="1" applyFill="1" applyBorder="1" applyAlignment="1">
      <alignment horizontal="left" vertical="center" wrapText="1"/>
    </xf>
    <xf numFmtId="0" fontId="50" fillId="2" borderId="28" xfId="184" applyFont="1" applyFill="1" applyBorder="1" applyAlignment="1">
      <alignment horizontal="center" wrapText="1"/>
    </xf>
    <xf numFmtId="10" fontId="50" fillId="2" borderId="52" xfId="189" applyNumberFormat="1" applyFont="1" applyFill="1" applyBorder="1" applyAlignment="1">
      <alignment horizontal="center" wrapText="1"/>
    </xf>
    <xf numFmtId="0" fontId="50" fillId="2" borderId="70" xfId="184" applyFont="1" applyFill="1" applyBorder="1" applyAlignment="1">
      <alignment horizontal="left" wrapText="1"/>
    </xf>
    <xf numFmtId="9" fontId="50" fillId="2" borderId="0" xfId="189" applyFont="1" applyFill="1" applyBorder="1" applyAlignment="1">
      <alignment horizontal="center" vertical="center" wrapText="1"/>
    </xf>
    <xf numFmtId="167" fontId="50" fillId="2" borderId="0" xfId="184" applyNumberFormat="1" applyFont="1" applyFill="1" applyAlignment="1">
      <alignment horizontal="center" vertical="center" wrapText="1"/>
    </xf>
    <xf numFmtId="2" fontId="50" fillId="2" borderId="0" xfId="184" applyNumberFormat="1" applyFont="1" applyFill="1" applyAlignment="1">
      <alignment horizontal="left" vertical="center" wrapText="1"/>
    </xf>
    <xf numFmtId="0" fontId="50" fillId="2" borderId="0" xfId="184" applyFont="1" applyFill="1" applyAlignment="1">
      <alignment horizontal="left" vertical="center" wrapText="1"/>
    </xf>
    <xf numFmtId="0" fontId="50" fillId="2" borderId="15" xfId="184" applyFont="1" applyFill="1" applyBorder="1" applyAlignment="1">
      <alignment horizontal="left" vertical="center" wrapText="1"/>
    </xf>
    <xf numFmtId="0" fontId="50" fillId="0" borderId="41" xfId="179" applyFont="1" applyBorder="1" applyAlignment="1">
      <alignment horizontal="center" vertical="center"/>
    </xf>
    <xf numFmtId="2" fontId="50" fillId="0" borderId="41" xfId="179" applyNumberFormat="1" applyFont="1" applyBorder="1" applyAlignment="1">
      <alignment horizontal="center" vertical="center"/>
    </xf>
    <xf numFmtId="2" fontId="50" fillId="0" borderId="41" xfId="182" applyNumberFormat="1" applyFont="1" applyFill="1" applyBorder="1" applyAlignment="1">
      <alignment horizontal="center" vertical="center" wrapText="1"/>
    </xf>
    <xf numFmtId="44" fontId="50" fillId="0" borderId="41" xfId="182" applyFont="1" applyFill="1" applyBorder="1" applyAlignment="1">
      <alignment horizontal="center" vertical="center" wrapText="1"/>
    </xf>
    <xf numFmtId="0" fontId="6" fillId="0" borderId="0" xfId="179" applyFont="1" applyAlignment="1">
      <alignment horizontal="center" vertical="center"/>
    </xf>
    <xf numFmtId="0" fontId="49" fillId="4" borderId="73" xfId="184" applyFont="1" applyFill="1" applyBorder="1" applyAlignment="1">
      <alignment horizontal="center" vertical="center" wrapText="1"/>
    </xf>
    <xf numFmtId="0" fontId="49" fillId="4" borderId="73" xfId="184" applyFont="1" applyFill="1" applyBorder="1" applyAlignment="1">
      <alignment horizontal="left" vertical="center" wrapText="1"/>
    </xf>
    <xf numFmtId="0" fontId="48" fillId="4" borderId="73" xfId="184" applyFont="1" applyFill="1" applyBorder="1" applyAlignment="1">
      <alignment horizontal="left" vertical="center" wrapText="1"/>
    </xf>
    <xf numFmtId="0" fontId="38" fillId="4" borderId="73" xfId="184" applyFont="1" applyFill="1" applyBorder="1" applyAlignment="1">
      <alignment horizontal="left" vertical="center" wrapText="1"/>
    </xf>
    <xf numFmtId="2" fontId="49" fillId="4" borderId="73" xfId="184" applyNumberFormat="1" applyFont="1" applyFill="1" applyBorder="1" applyAlignment="1">
      <alignment horizontal="left" vertical="center" wrapText="1"/>
    </xf>
    <xf numFmtId="2" fontId="49" fillId="4" borderId="73" xfId="182" applyNumberFormat="1" applyFont="1" applyFill="1" applyBorder="1" applyAlignment="1">
      <alignment horizontal="left" vertical="center" wrapText="1"/>
    </xf>
    <xf numFmtId="44" fontId="49" fillId="4" borderId="73" xfId="182" applyFont="1" applyFill="1" applyBorder="1" applyAlignment="1">
      <alignment horizontal="center" vertical="center" wrapText="1"/>
    </xf>
    <xf numFmtId="44" fontId="49" fillId="4" borderId="73" xfId="182" applyFont="1" applyFill="1" applyBorder="1" applyAlignment="1">
      <alignment horizontal="center" vertical="center"/>
    </xf>
    <xf numFmtId="0" fontId="51" fillId="4" borderId="0" xfId="184" applyFont="1" applyFill="1" applyAlignment="1">
      <alignment vertical="center" wrapText="1"/>
    </xf>
    <xf numFmtId="0" fontId="47" fillId="0" borderId="73" xfId="184" applyFont="1" applyBorder="1" applyAlignment="1">
      <alignment horizontal="center" vertical="center" wrapText="1"/>
    </xf>
    <xf numFmtId="0" fontId="47" fillId="0" borderId="73" xfId="184" applyFont="1" applyBorder="1" applyAlignment="1">
      <alignment horizontal="left" vertical="center" wrapText="1"/>
    </xf>
    <xf numFmtId="44" fontId="47" fillId="2" borderId="73" xfId="182" applyFont="1" applyFill="1" applyBorder="1" applyAlignment="1">
      <alignment horizontal="center" vertical="center"/>
    </xf>
    <xf numFmtId="4" fontId="4" fillId="0" borderId="0" xfId="193" applyNumberFormat="1" applyFont="1" applyAlignment="1">
      <alignment horizontal="center" vertical="center"/>
    </xf>
    <xf numFmtId="44" fontId="50" fillId="0" borderId="41" xfId="182" applyFont="1" applyFill="1" applyBorder="1" applyAlignment="1">
      <alignment horizontal="center" vertical="center"/>
    </xf>
    <xf numFmtId="1" fontId="45" fillId="0" borderId="0" xfId="0" applyNumberFormat="1" applyFont="1"/>
    <xf numFmtId="44" fontId="1" fillId="0" borderId="0" xfId="182" applyFont="1"/>
    <xf numFmtId="0" fontId="52" fillId="0" borderId="0" xfId="0" applyFont="1"/>
    <xf numFmtId="0" fontId="0" fillId="0" borderId="0" xfId="0" applyAlignment="1">
      <alignment horizontal="left" vertical="center"/>
    </xf>
    <xf numFmtId="2" fontId="1" fillId="0" borderId="0" xfId="182" applyNumberFormat="1" applyFont="1"/>
    <xf numFmtId="0" fontId="0" fillId="3" borderId="0" xfId="0" applyFill="1"/>
    <xf numFmtId="0" fontId="4" fillId="4" borderId="3" xfId="90" applyFont="1" applyFill="1" applyBorder="1" applyAlignment="1">
      <alignment horizontal="center"/>
    </xf>
    <xf numFmtId="0" fontId="4" fillId="0" borderId="3" xfId="90" applyFont="1" applyBorder="1" applyAlignment="1">
      <alignment horizontal="center" vertical="center" wrapText="1"/>
    </xf>
    <xf numFmtId="0" fontId="4" fillId="0" borderId="13" xfId="90" applyFont="1" applyBorder="1" applyAlignment="1">
      <alignment horizontal="justify" vertical="top" wrapText="1"/>
    </xf>
    <xf numFmtId="0" fontId="4" fillId="0" borderId="3" xfId="90" applyFont="1" applyBorder="1" applyAlignment="1">
      <alignment horizontal="center"/>
    </xf>
    <xf numFmtId="0" fontId="4" fillId="0" borderId="12" xfId="90" applyFont="1" applyBorder="1" applyAlignment="1">
      <alignment horizontal="right" wrapText="1"/>
    </xf>
    <xf numFmtId="0" fontId="4" fillId="0" borderId="10" xfId="90" applyFont="1" applyBorder="1" applyAlignment="1">
      <alignment horizontal="justify" vertical="top" wrapText="1"/>
    </xf>
    <xf numFmtId="0" fontId="4" fillId="0" borderId="10" xfId="90" applyFont="1" applyBorder="1" applyAlignment="1">
      <alignment horizontal="right" wrapText="1"/>
    </xf>
    <xf numFmtId="0" fontId="4" fillId="4" borderId="1" xfId="90" applyFont="1" applyFill="1" applyBorder="1" applyAlignment="1">
      <alignment horizontal="center"/>
    </xf>
    <xf numFmtId="0" fontId="4" fillId="0" borderId="10" xfId="90" applyFont="1" applyBorder="1" applyAlignment="1">
      <alignment horizontal="right"/>
    </xf>
    <xf numFmtId="0" fontId="4" fillId="0" borderId="10" xfId="90" quotePrefix="1" applyFont="1" applyBorder="1" applyAlignment="1">
      <alignment horizontal="center"/>
    </xf>
    <xf numFmtId="0" fontId="4" fillId="0" borderId="10" xfId="90" applyFont="1" applyBorder="1" applyAlignment="1">
      <alignment horizontal="justify" wrapText="1"/>
    </xf>
    <xf numFmtId="0" fontId="4" fillId="0" borderId="10" xfId="90" applyFont="1" applyBorder="1" applyAlignment="1">
      <alignment horizontal="right" vertical="justify"/>
    </xf>
    <xf numFmtId="0" fontId="4" fillId="0" borderId="10" xfId="90" applyFont="1" applyBorder="1" applyAlignment="1">
      <alignment horizontal="left" vertical="justify" wrapText="1"/>
    </xf>
    <xf numFmtId="0" fontId="4" fillId="0" borderId="10" xfId="90" applyFont="1" applyBorder="1" applyAlignment="1">
      <alignment horizontal="left" vertical="justify"/>
    </xf>
    <xf numFmtId="0" fontId="4" fillId="0" borderId="10" xfId="90" applyFont="1" applyBorder="1" applyAlignment="1">
      <alignment horizontal="right" vertical="top" wrapText="1"/>
    </xf>
    <xf numFmtId="0" fontId="17" fillId="0" borderId="10" xfId="90" applyFont="1" applyBorder="1" applyAlignment="1">
      <alignment horizontal="center" vertical="center" wrapText="1"/>
    </xf>
    <xf numFmtId="0" fontId="17" fillId="0" borderId="10" xfId="90" quotePrefix="1" applyFont="1" applyBorder="1" applyAlignment="1">
      <alignment horizontal="center" vertical="top" wrapText="1"/>
    </xf>
    <xf numFmtId="0" fontId="17" fillId="0" borderId="10" xfId="90" quotePrefix="1" applyFont="1" applyBorder="1" applyAlignment="1">
      <alignment horizontal="right" vertical="top" wrapText="1"/>
    </xf>
    <xf numFmtId="0" fontId="17" fillId="0" borderId="10" xfId="90" applyFont="1" applyBorder="1" applyAlignment="1">
      <alignment horizontal="right" vertical="top" wrapText="1"/>
    </xf>
    <xf numFmtId="0" fontId="17" fillId="0" borderId="10" xfId="90" applyFont="1" applyBorder="1" applyAlignment="1">
      <alignment horizontal="justify" vertical="top" wrapText="1"/>
    </xf>
    <xf numFmtId="0" fontId="17" fillId="2" borderId="10" xfId="90" quotePrefix="1" applyFont="1" applyFill="1" applyBorder="1" applyAlignment="1">
      <alignment horizontal="right" vertical="top" wrapText="1"/>
    </xf>
    <xf numFmtId="0" fontId="14" fillId="0" borderId="10" xfId="90" quotePrefix="1" applyFont="1" applyBorder="1" applyAlignment="1">
      <alignment horizontal="right" vertical="top" wrapText="1"/>
    </xf>
    <xf numFmtId="0" fontId="4" fillId="2" borderId="10" xfId="90" applyFont="1" applyFill="1" applyBorder="1" applyAlignment="1">
      <alignment horizontal="center" vertical="center" wrapText="1"/>
    </xf>
    <xf numFmtId="0" fontId="4" fillId="2" borderId="10" xfId="90" applyFont="1" applyFill="1" applyBorder="1" applyAlignment="1">
      <alignment horizontal="right" vertical="top" wrapText="1"/>
    </xf>
    <xf numFmtId="0" fontId="4" fillId="0" borderId="10" xfId="90" applyFont="1" applyBorder="1" applyAlignment="1">
      <alignment horizontal="center" vertical="justify"/>
    </xf>
    <xf numFmtId="0" fontId="4" fillId="0" borderId="10" xfId="90" applyFont="1" applyBorder="1" applyAlignment="1">
      <alignment horizontal="left" vertical="center" wrapText="1"/>
    </xf>
    <xf numFmtId="0" fontId="4" fillId="0" borderId="0" xfId="90" applyFont="1" applyAlignment="1">
      <alignment vertical="top" wrapText="1"/>
    </xf>
    <xf numFmtId="0" fontId="4" fillId="0" borderId="10" xfId="90" applyFont="1" applyBorder="1" applyAlignment="1">
      <alignment vertical="top" wrapText="1"/>
    </xf>
    <xf numFmtId="0" fontId="4" fillId="0" borderId="10" xfId="180" applyFont="1" applyBorder="1" applyAlignment="1">
      <alignment vertical="top" wrapText="1"/>
    </xf>
    <xf numFmtId="0" fontId="4" fillId="0" borderId="10" xfId="180" applyFont="1" applyBorder="1" applyAlignment="1">
      <alignment wrapText="1"/>
    </xf>
    <xf numFmtId="0" fontId="53" fillId="4" borderId="10" xfId="90" applyFont="1" applyFill="1" applyBorder="1" applyAlignment="1">
      <alignment horizontal="justify" vertical="top" wrapText="1"/>
    </xf>
    <xf numFmtId="0" fontId="53" fillId="4" borderId="11" xfId="90" applyFont="1" applyFill="1" applyBorder="1" applyAlignment="1">
      <alignment horizontal="justify" vertical="top" wrapText="1"/>
    </xf>
    <xf numFmtId="44" fontId="4" fillId="0" borderId="1" xfId="182" applyFont="1" applyBorder="1" applyAlignment="1">
      <alignment horizontal="center"/>
    </xf>
    <xf numFmtId="0" fontId="53" fillId="0" borderId="10" xfId="180" applyFont="1" applyBorder="1" applyAlignment="1">
      <alignment vertical="top"/>
    </xf>
    <xf numFmtId="0" fontId="4" fillId="0" borderId="14" xfId="90" applyFont="1" applyBorder="1" applyAlignment="1">
      <alignment horizontal="center" vertical="center"/>
    </xf>
    <xf numFmtId="44" fontId="4" fillId="0" borderId="0" xfId="182" applyFont="1" applyBorder="1" applyAlignment="1">
      <alignment horizontal="center"/>
    </xf>
    <xf numFmtId="0" fontId="4" fillId="0" borderId="34" xfId="90" applyFont="1" applyBorder="1" applyAlignment="1">
      <alignment horizontal="center" vertical="center"/>
    </xf>
    <xf numFmtId="0" fontId="4" fillId="4" borderId="67" xfId="90" applyFont="1" applyFill="1" applyBorder="1" applyAlignment="1">
      <alignment horizontal="center" vertical="center"/>
    </xf>
    <xf numFmtId="0" fontId="4" fillId="4" borderId="71" xfId="90" applyFont="1" applyFill="1" applyBorder="1" applyAlignment="1">
      <alignment horizontal="center" vertical="center"/>
    </xf>
    <xf numFmtId="0" fontId="4" fillId="0" borderId="75" xfId="90" applyFont="1" applyBorder="1" applyAlignment="1">
      <alignment horizontal="center" vertical="center"/>
    </xf>
    <xf numFmtId="0" fontId="4" fillId="0" borderId="71" xfId="90" applyFont="1" applyBorder="1" applyAlignment="1">
      <alignment horizontal="center" vertical="center"/>
    </xf>
    <xf numFmtId="0" fontId="17" fillId="0" borderId="31" xfId="90" applyFont="1" applyBorder="1" applyAlignment="1">
      <alignment horizontal="center" vertical="center"/>
    </xf>
    <xf numFmtId="0" fontId="17" fillId="0" borderId="14" xfId="90" applyFont="1" applyBorder="1" applyAlignment="1">
      <alignment horizontal="center" vertical="center"/>
    </xf>
    <xf numFmtId="0" fontId="4" fillId="2" borderId="31" xfId="90" applyFont="1" applyFill="1" applyBorder="1" applyAlignment="1">
      <alignment horizontal="center" vertical="center"/>
    </xf>
    <xf numFmtId="0" fontId="4" fillId="2" borderId="14" xfId="90" applyFont="1" applyFill="1" applyBorder="1" applyAlignment="1">
      <alignment horizontal="center" vertical="center"/>
    </xf>
    <xf numFmtId="0" fontId="4" fillId="0" borderId="31" xfId="180" applyFont="1" applyBorder="1" applyAlignment="1">
      <alignment horizontal="center" vertical="center"/>
    </xf>
    <xf numFmtId="0" fontId="4" fillId="0" borderId="14" xfId="180" applyFont="1" applyBorder="1" applyAlignment="1">
      <alignment horizontal="center" vertical="center"/>
    </xf>
    <xf numFmtId="0" fontId="4" fillId="0" borderId="10" xfId="180" applyFont="1" applyBorder="1" applyAlignment="1">
      <alignment vertical="center"/>
    </xf>
    <xf numFmtId="0" fontId="4" fillId="2" borderId="31" xfId="180" applyFont="1" applyFill="1" applyBorder="1" applyAlignment="1">
      <alignment horizontal="center" vertical="center"/>
    </xf>
    <xf numFmtId="0" fontId="4" fillId="2" borderId="10" xfId="180" applyFont="1" applyFill="1" applyBorder="1" applyAlignment="1">
      <alignment vertical="center"/>
    </xf>
    <xf numFmtId="0" fontId="4" fillId="2" borderId="30" xfId="180" applyFont="1" applyFill="1" applyBorder="1" applyAlignment="1">
      <alignment horizontal="center" vertical="center"/>
    </xf>
    <xf numFmtId="2" fontId="4" fillId="2" borderId="0" xfId="180" applyNumberFormat="1" applyFont="1" applyFill="1" applyAlignment="1">
      <alignment vertical="center"/>
    </xf>
    <xf numFmtId="44" fontId="4" fillId="2" borderId="0" xfId="182" applyFont="1" applyFill="1" applyBorder="1" applyAlignment="1">
      <alignment vertical="center"/>
    </xf>
    <xf numFmtId="0" fontId="4" fillId="2" borderId="0" xfId="180" applyFont="1" applyFill="1" applyAlignment="1">
      <alignment vertical="center"/>
    </xf>
    <xf numFmtId="4" fontId="17" fillId="0" borderId="30" xfId="180" applyNumberFormat="1" applyFont="1" applyBorder="1" applyAlignment="1">
      <alignment horizontal="center"/>
    </xf>
    <xf numFmtId="0" fontId="4" fillId="0" borderId="0" xfId="180" applyFont="1"/>
    <xf numFmtId="44" fontId="4" fillId="0" borderId="0" xfId="182" applyFont="1" applyBorder="1"/>
    <xf numFmtId="2" fontId="4" fillId="0" borderId="30" xfId="180" applyNumberFormat="1" applyFont="1" applyBorder="1" applyAlignment="1">
      <alignment horizontal="center"/>
    </xf>
    <xf numFmtId="2" fontId="4" fillId="2" borderId="10" xfId="180" applyNumberFormat="1" applyFont="1" applyFill="1" applyBorder="1"/>
    <xf numFmtId="0" fontId="4" fillId="2" borderId="30" xfId="180" applyFont="1" applyFill="1" applyBorder="1" applyAlignment="1">
      <alignment horizontal="center"/>
    </xf>
    <xf numFmtId="2" fontId="4" fillId="2" borderId="0" xfId="180" applyNumberFormat="1" applyFont="1" applyFill="1"/>
    <xf numFmtId="0" fontId="4" fillId="2" borderId="0" xfId="180" applyFont="1" applyFill="1"/>
    <xf numFmtId="0" fontId="4" fillId="0" borderId="30" xfId="180" applyFont="1" applyBorder="1" applyAlignment="1">
      <alignment horizontal="center"/>
    </xf>
    <xf numFmtId="44" fontId="4" fillId="2" borderId="0" xfId="182" applyFont="1" applyFill="1" applyBorder="1"/>
    <xf numFmtId="2" fontId="5" fillId="0" borderId="10" xfId="180" applyNumberFormat="1" applyFont="1" applyBorder="1" applyAlignment="1">
      <alignment horizontal="center"/>
    </xf>
    <xf numFmtId="0" fontId="4" fillId="2" borderId="14" xfId="180" applyFont="1" applyFill="1" applyBorder="1" applyAlignment="1">
      <alignment horizontal="center" vertical="center"/>
    </xf>
    <xf numFmtId="0" fontId="4" fillId="0" borderId="0" xfId="0" applyFont="1"/>
    <xf numFmtId="0" fontId="4" fillId="0" borderId="0" xfId="180" applyFont="1" applyBorder="1" applyAlignment="1">
      <alignment horizontal="center"/>
    </xf>
    <xf numFmtId="0" fontId="4" fillId="0" borderId="0" xfId="180" applyFont="1" applyAlignment="1">
      <alignment horizontal="center"/>
    </xf>
    <xf numFmtId="0" fontId="4" fillId="0" borderId="10" xfId="180" applyFont="1" applyBorder="1" applyAlignment="1">
      <alignment horizontal="center"/>
    </xf>
    <xf numFmtId="4" fontId="17" fillId="0" borderId="10" xfId="180" applyNumberFormat="1" applyFont="1" applyBorder="1" applyAlignment="1">
      <alignment horizontal="center"/>
    </xf>
    <xf numFmtId="0" fontId="4" fillId="0" borderId="12" xfId="90" applyFont="1" applyBorder="1" applyAlignment="1">
      <alignment horizontal="center" vertical="center" wrapText="1"/>
    </xf>
    <xf numFmtId="0" fontId="4" fillId="0" borderId="12" xfId="90" applyFont="1" applyBorder="1" applyAlignment="1">
      <alignment horizontal="left" vertical="center" wrapText="1"/>
    </xf>
    <xf numFmtId="0" fontId="4" fillId="0" borderId="14" xfId="90" applyFont="1" applyFill="1" applyBorder="1" applyAlignment="1">
      <alignment horizontal="center" vertical="center"/>
    </xf>
    <xf numFmtId="0" fontId="4" fillId="0" borderId="10" xfId="90" applyFont="1" applyFill="1" applyBorder="1" applyAlignment="1">
      <alignment horizontal="center" vertical="center" wrapText="1"/>
    </xf>
    <xf numFmtId="0" fontId="4" fillId="0" borderId="31" xfId="90" applyFont="1" applyFill="1" applyBorder="1" applyAlignment="1">
      <alignment horizontal="center" vertical="center"/>
    </xf>
    <xf numFmtId="0" fontId="4" fillId="0" borderId="10" xfId="90" applyFont="1" applyFill="1" applyBorder="1" applyAlignment="1">
      <alignment horizontal="left" vertical="justify"/>
    </xf>
    <xf numFmtId="0" fontId="4" fillId="0" borderId="10" xfId="90" applyFont="1" applyFill="1" applyBorder="1" applyAlignment="1">
      <alignment horizontal="center"/>
    </xf>
    <xf numFmtId="0" fontId="4" fillId="0" borderId="10" xfId="184" applyFont="1" applyFill="1" applyBorder="1" applyAlignment="1">
      <alignment horizontal="center" vertical="center" wrapText="1"/>
    </xf>
    <xf numFmtId="0" fontId="4" fillId="2" borderId="3" xfId="184" applyFont="1" applyFill="1" applyBorder="1" applyAlignment="1">
      <alignment vertical="center" wrapText="1"/>
    </xf>
    <xf numFmtId="0" fontId="5" fillId="2" borderId="9" xfId="184" applyFont="1" applyFill="1" applyBorder="1" applyAlignment="1">
      <alignment vertical="center" wrapText="1"/>
    </xf>
    <xf numFmtId="0" fontId="4" fillId="2" borderId="3" xfId="184" applyFont="1" applyFill="1" applyBorder="1" applyAlignment="1">
      <alignment horizontal="left" vertical="center" wrapText="1"/>
    </xf>
    <xf numFmtId="0" fontId="5" fillId="2" borderId="9" xfId="184" applyFont="1" applyFill="1" applyBorder="1" applyAlignment="1">
      <alignment horizontal="left" vertical="center" wrapText="1"/>
    </xf>
    <xf numFmtId="0" fontId="54" fillId="0" borderId="10" xfId="0" applyFont="1" applyBorder="1" applyAlignment="1">
      <alignment vertical="center" wrapText="1"/>
    </xf>
    <xf numFmtId="2" fontId="17" fillId="4" borderId="0" xfId="184" applyNumberFormat="1" applyFont="1" applyFill="1" applyBorder="1" applyAlignment="1">
      <alignment vertical="center" wrapText="1"/>
    </xf>
    <xf numFmtId="2" fontId="4" fillId="0" borderId="0" xfId="184" applyNumberFormat="1" applyFont="1" applyBorder="1" applyAlignment="1">
      <alignment horizontal="center" wrapText="1"/>
    </xf>
    <xf numFmtId="0" fontId="55" fillId="0" borderId="0" xfId="0" applyFont="1"/>
    <xf numFmtId="2" fontId="55" fillId="0" borderId="0" xfId="0" applyNumberFormat="1" applyFont="1"/>
    <xf numFmtId="4" fontId="55" fillId="0" borderId="0" xfId="0" applyNumberFormat="1" applyFont="1"/>
    <xf numFmtId="4" fontId="4" fillId="0" borderId="1" xfId="0" applyNumberFormat="1" applyFont="1" applyBorder="1" applyAlignment="1">
      <alignment horizontal="center" vertical="center"/>
    </xf>
    <xf numFmtId="4" fontId="4" fillId="0" borderId="0" xfId="0" applyNumberFormat="1" applyFont="1"/>
    <xf numFmtId="4" fontId="4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10" fillId="2" borderId="0" xfId="184" applyFont="1" applyFill="1" applyAlignment="1">
      <alignment horizontal="center" vertical="center" wrapText="1"/>
    </xf>
    <xf numFmtId="0" fontId="10" fillId="2" borderId="0" xfId="184" applyFont="1" applyFill="1" applyAlignment="1">
      <alignment vertical="center" wrapText="1"/>
    </xf>
    <xf numFmtId="0" fontId="5" fillId="2" borderId="0" xfId="184" applyFont="1" applyFill="1" applyAlignment="1">
      <alignment horizontal="center" vertical="center" wrapText="1"/>
    </xf>
    <xf numFmtId="0" fontId="5" fillId="2" borderId="77" xfId="184" applyFont="1" applyFill="1" applyBorder="1" applyAlignment="1">
      <alignment horizontal="center" vertical="center" wrapText="1"/>
    </xf>
    <xf numFmtId="0" fontId="5" fillId="2" borderId="52" xfId="184" applyFont="1" applyFill="1" applyBorder="1" applyAlignment="1">
      <alignment horizontal="center" vertical="center" wrapText="1"/>
    </xf>
    <xf numFmtId="0" fontId="5" fillId="2" borderId="52" xfId="184" applyFont="1" applyFill="1" applyBorder="1" applyAlignment="1">
      <alignment vertical="center" wrapText="1"/>
    </xf>
    <xf numFmtId="0" fontId="5" fillId="2" borderId="79" xfId="184" applyFont="1" applyFill="1" applyBorder="1" applyAlignment="1">
      <alignment vertical="center" wrapText="1"/>
    </xf>
    <xf numFmtId="0" fontId="5" fillId="0" borderId="67" xfId="184" applyFont="1" applyBorder="1" applyAlignment="1">
      <alignment horizontal="center" vertical="center" wrapText="1"/>
    </xf>
    <xf numFmtId="0" fontId="5" fillId="0" borderId="1" xfId="184" applyFont="1" applyBorder="1" applyAlignment="1">
      <alignment horizontal="center" vertical="center" wrapText="1"/>
    </xf>
    <xf numFmtId="4" fontId="5" fillId="0" borderId="1" xfId="184" applyNumberFormat="1" applyFont="1" applyBorder="1" applyAlignment="1">
      <alignment horizontal="center" vertical="center" wrapText="1"/>
    </xf>
    <xf numFmtId="2" fontId="5" fillId="0" borderId="76" xfId="184" applyNumberFormat="1" applyFont="1" applyBorder="1" applyAlignment="1">
      <alignment horizontal="center" vertical="center" wrapText="1"/>
    </xf>
    <xf numFmtId="4" fontId="4" fillId="0" borderId="34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4" fontId="4" fillId="4" borderId="3" xfId="90" applyNumberFormat="1" applyFont="1" applyFill="1" applyBorder="1" applyAlignment="1">
      <alignment horizontal="center"/>
    </xf>
    <xf numFmtId="4" fontId="4" fillId="4" borderId="3" xfId="180" applyNumberFormat="1" applyFont="1" applyFill="1" applyBorder="1" applyAlignment="1">
      <alignment horizontal="center"/>
    </xf>
    <xf numFmtId="2" fontId="4" fillId="4" borderId="3" xfId="180" applyNumberFormat="1" applyFont="1" applyFill="1" applyBorder="1" applyAlignment="1">
      <alignment horizontal="center"/>
    </xf>
    <xf numFmtId="4" fontId="4" fillId="4" borderId="68" xfId="180" applyNumberFormat="1" applyFont="1" applyFill="1" applyBorder="1" applyAlignment="1">
      <alignment horizontal="center"/>
    </xf>
    <xf numFmtId="44" fontId="4" fillId="0" borderId="0" xfId="182" applyFont="1"/>
    <xf numFmtId="4" fontId="4" fillId="0" borderId="10" xfId="90" applyNumberFormat="1" applyFont="1" applyBorder="1" applyAlignment="1">
      <alignment horizontal="center"/>
    </xf>
    <xf numFmtId="2" fontId="4" fillId="0" borderId="10" xfId="90" applyNumberFormat="1" applyFont="1" applyBorder="1" applyAlignment="1">
      <alignment horizontal="center"/>
    </xf>
    <xf numFmtId="4" fontId="4" fillId="0" borderId="0" xfId="180" applyNumberFormat="1" applyFont="1" applyAlignment="1">
      <alignment horizontal="center"/>
    </xf>
    <xf numFmtId="4" fontId="4" fillId="0" borderId="3" xfId="90" applyNumberFormat="1" applyFont="1" applyBorder="1" applyAlignment="1">
      <alignment horizontal="center"/>
    </xf>
    <xf numFmtId="4" fontId="4" fillId="0" borderId="3" xfId="180" applyNumberFormat="1" applyFont="1" applyBorder="1" applyAlignment="1">
      <alignment horizontal="center"/>
    </xf>
    <xf numFmtId="2" fontId="4" fillId="0" borderId="3" xfId="90" applyNumberFormat="1" applyFont="1" applyBorder="1" applyAlignment="1">
      <alignment horizontal="center"/>
    </xf>
    <xf numFmtId="4" fontId="4" fillId="0" borderId="68" xfId="180" applyNumberFormat="1" applyFont="1" applyBorder="1" applyAlignment="1">
      <alignment horizontal="center"/>
    </xf>
    <xf numFmtId="4" fontId="4" fillId="0" borderId="0" xfId="180" applyNumberFormat="1" applyFont="1"/>
    <xf numFmtId="4" fontId="4" fillId="4" borderId="1" xfId="90" applyNumberFormat="1" applyFont="1" applyFill="1" applyBorder="1" applyAlignment="1">
      <alignment horizontal="center"/>
    </xf>
    <xf numFmtId="4" fontId="4" fillId="4" borderId="1" xfId="180" applyNumberFormat="1" applyFont="1" applyFill="1" applyBorder="1" applyAlignment="1">
      <alignment horizontal="center"/>
    </xf>
    <xf numFmtId="2" fontId="4" fillId="4" borderId="1" xfId="180" applyNumberFormat="1" applyFont="1" applyFill="1" applyBorder="1" applyAlignment="1">
      <alignment horizontal="center"/>
    </xf>
    <xf numFmtId="4" fontId="4" fillId="4" borderId="76" xfId="180" applyNumberFormat="1" applyFont="1" applyFill="1" applyBorder="1" applyAlignment="1">
      <alignment horizontal="center"/>
    </xf>
    <xf numFmtId="2" fontId="4" fillId="0" borderId="10" xfId="0" applyNumberFormat="1" applyFont="1" applyBorder="1" applyAlignment="1">
      <alignment horizontal="center"/>
    </xf>
    <xf numFmtId="4" fontId="4" fillId="0" borderId="10" xfId="0" applyNumberFormat="1" applyFont="1" applyBorder="1" applyAlignment="1">
      <alignment horizontal="center"/>
    </xf>
    <xf numFmtId="4" fontId="4" fillId="0" borderId="30" xfId="90" applyNumberFormat="1" applyFont="1" applyBorder="1" applyAlignment="1">
      <alignment horizontal="center"/>
    </xf>
    <xf numFmtId="4" fontId="4" fillId="0" borderId="10" xfId="90" applyNumberFormat="1" applyFont="1" applyBorder="1" applyAlignment="1">
      <alignment horizontal="center" vertical="center"/>
    </xf>
    <xf numFmtId="4" fontId="4" fillId="0" borderId="10" xfId="180" applyNumberFormat="1" applyFont="1" applyBorder="1" applyAlignment="1">
      <alignment horizontal="center" vertical="center"/>
    </xf>
    <xf numFmtId="2" fontId="4" fillId="0" borderId="10" xfId="90" applyNumberFormat="1" applyFont="1" applyBorder="1" applyAlignment="1">
      <alignment horizontal="center" vertical="center"/>
    </xf>
    <xf numFmtId="4" fontId="4" fillId="0" borderId="30" xfId="180" applyNumberFormat="1" applyFont="1" applyBorder="1" applyAlignment="1">
      <alignment horizontal="center" vertical="center"/>
    </xf>
    <xf numFmtId="4" fontId="4" fillId="0" borderId="0" xfId="180" applyNumberFormat="1" applyFont="1" applyAlignment="1">
      <alignment vertical="center"/>
    </xf>
    <xf numFmtId="0" fontId="4" fillId="0" borderId="0" xfId="180" applyFont="1" applyAlignment="1">
      <alignment vertical="center"/>
    </xf>
    <xf numFmtId="4" fontId="4" fillId="4" borderId="10" xfId="90" applyNumberFormat="1" applyFont="1" applyFill="1" applyBorder="1" applyAlignment="1">
      <alignment horizontal="center"/>
    </xf>
    <xf numFmtId="4" fontId="4" fillId="4" borderId="10" xfId="180" applyNumberFormat="1" applyFont="1" applyFill="1" applyBorder="1" applyAlignment="1">
      <alignment horizontal="center"/>
    </xf>
    <xf numFmtId="2" fontId="4" fillId="4" borderId="10" xfId="180" applyNumberFormat="1" applyFont="1" applyFill="1" applyBorder="1" applyAlignment="1">
      <alignment horizontal="center"/>
    </xf>
    <xf numFmtId="4" fontId="4" fillId="4" borderId="30" xfId="180" applyNumberFormat="1" applyFont="1" applyFill="1" applyBorder="1" applyAlignment="1">
      <alignment horizontal="center"/>
    </xf>
    <xf numFmtId="2" fontId="4" fillId="0" borderId="10" xfId="180" applyNumberFormat="1" applyFont="1" applyBorder="1" applyAlignment="1">
      <alignment horizontal="center" vertical="center"/>
    </xf>
    <xf numFmtId="4" fontId="17" fillId="0" borderId="10" xfId="90" applyNumberFormat="1" applyFont="1" applyBorder="1" applyAlignment="1">
      <alignment horizontal="center"/>
    </xf>
    <xf numFmtId="4" fontId="17" fillId="0" borderId="10" xfId="90" applyNumberFormat="1" applyFont="1" applyBorder="1" applyAlignment="1">
      <alignment horizontal="center" vertical="center"/>
    </xf>
    <xf numFmtId="2" fontId="17" fillId="0" borderId="10" xfId="180" applyNumberFormat="1" applyFont="1" applyBorder="1" applyAlignment="1">
      <alignment horizontal="center"/>
    </xf>
    <xf numFmtId="0" fontId="17" fillId="0" borderId="0" xfId="180" applyFont="1"/>
    <xf numFmtId="44" fontId="17" fillId="0" borderId="0" xfId="182" applyFont="1"/>
    <xf numFmtId="4" fontId="4" fillId="2" borderId="10" xfId="90" applyNumberFormat="1" applyFont="1" applyFill="1" applyBorder="1" applyAlignment="1">
      <alignment horizontal="center"/>
    </xf>
    <xf numFmtId="4" fontId="4" fillId="2" borderId="10" xfId="90" applyNumberFormat="1" applyFont="1" applyFill="1" applyBorder="1" applyAlignment="1">
      <alignment horizontal="center" vertical="center"/>
    </xf>
    <xf numFmtId="4" fontId="4" fillId="2" borderId="10" xfId="180" applyNumberFormat="1" applyFont="1" applyFill="1" applyBorder="1" applyAlignment="1">
      <alignment horizontal="center"/>
    </xf>
    <xf numFmtId="2" fontId="4" fillId="2" borderId="10" xfId="180" applyNumberFormat="1" applyFont="1" applyFill="1" applyBorder="1" applyAlignment="1">
      <alignment horizontal="center"/>
    </xf>
    <xf numFmtId="44" fontId="4" fillId="2" borderId="0" xfId="182" applyFont="1" applyFill="1"/>
    <xf numFmtId="4" fontId="4" fillId="0" borderId="10" xfId="90" applyNumberFormat="1" applyFont="1" applyFill="1" applyBorder="1" applyAlignment="1">
      <alignment horizontal="center"/>
    </xf>
    <xf numFmtId="2" fontId="4" fillId="0" borderId="10" xfId="90" applyNumberFormat="1" applyFont="1" applyFill="1" applyBorder="1" applyAlignment="1">
      <alignment horizontal="center"/>
    </xf>
    <xf numFmtId="4" fontId="4" fillId="0" borderId="30" xfId="90" applyNumberFormat="1" applyFont="1" applyFill="1" applyBorder="1" applyAlignment="1">
      <alignment horizontal="center"/>
    </xf>
    <xf numFmtId="4" fontId="4" fillId="0" borderId="0" xfId="180" applyNumberFormat="1" applyFont="1" applyFill="1"/>
    <xf numFmtId="44" fontId="4" fillId="0" borderId="0" xfId="182" applyFont="1" applyFill="1"/>
    <xf numFmtId="0" fontId="4" fillId="0" borderId="0" xfId="180" applyFont="1" applyFill="1"/>
    <xf numFmtId="4" fontId="5" fillId="4" borderId="10" xfId="90" applyNumberFormat="1" applyFont="1" applyFill="1" applyBorder="1" applyAlignment="1">
      <alignment horizontal="center"/>
    </xf>
    <xf numFmtId="2" fontId="5" fillId="0" borderId="10" xfId="0" applyNumberFormat="1" applyFont="1" applyBorder="1" applyAlignment="1">
      <alignment horizontal="center"/>
    </xf>
    <xf numFmtId="4" fontId="5" fillId="0" borderId="30" xfId="90" applyNumberFormat="1" applyFont="1" applyBorder="1" applyAlignment="1">
      <alignment horizontal="center"/>
    </xf>
    <xf numFmtId="44" fontId="4" fillId="0" borderId="0" xfId="182" applyFont="1" applyBorder="1" applyAlignment="1">
      <alignment vertical="center"/>
    </xf>
    <xf numFmtId="4" fontId="4" fillId="0" borderId="14" xfId="180" applyNumberFormat="1" applyFont="1" applyBorder="1"/>
    <xf numFmtId="44" fontId="4" fillId="0" borderId="10" xfId="182" applyFont="1" applyBorder="1"/>
    <xf numFmtId="0" fontId="4" fillId="0" borderId="3" xfId="180" applyFont="1" applyBorder="1"/>
    <xf numFmtId="0" fontId="4" fillId="0" borderId="3" xfId="180" applyFont="1" applyBorder="1" applyAlignment="1">
      <alignment horizontal="center"/>
    </xf>
    <xf numFmtId="2" fontId="4" fillId="0" borderId="3" xfId="0" applyNumberFormat="1" applyFont="1" applyBorder="1" applyAlignment="1">
      <alignment horizontal="center"/>
    </xf>
    <xf numFmtId="4" fontId="4" fillId="0" borderId="68" xfId="90" applyNumberFormat="1" applyFont="1" applyBorder="1" applyAlignment="1">
      <alignment horizontal="center"/>
    </xf>
    <xf numFmtId="0" fontId="4" fillId="0" borderId="10" xfId="180" applyFont="1" applyBorder="1" applyAlignment="1">
      <alignment horizontal="right" vertical="top" wrapText="1"/>
    </xf>
    <xf numFmtId="0" fontId="4" fillId="0" borderId="1" xfId="180" applyFont="1" applyBorder="1"/>
    <xf numFmtId="4" fontId="4" fillId="0" borderId="1" xfId="180" applyNumberFormat="1" applyFont="1" applyBorder="1" applyAlignment="1">
      <alignment horizontal="center"/>
    </xf>
    <xf numFmtId="2" fontId="4" fillId="0" borderId="1" xfId="180" applyNumberFormat="1" applyFont="1" applyBorder="1"/>
    <xf numFmtId="0" fontId="4" fillId="0" borderId="9" xfId="180" applyFont="1" applyBorder="1"/>
    <xf numFmtId="2" fontId="4" fillId="0" borderId="9" xfId="180" applyNumberFormat="1" applyFont="1" applyBorder="1"/>
    <xf numFmtId="4" fontId="4" fillId="0" borderId="10" xfId="180" applyNumberFormat="1" applyFont="1" applyBorder="1"/>
    <xf numFmtId="4" fontId="4" fillId="0" borderId="12" xfId="180" applyNumberFormat="1" applyFont="1" applyBorder="1" applyAlignment="1">
      <alignment horizontal="center"/>
    </xf>
    <xf numFmtId="4" fontId="4" fillId="2" borderId="0" xfId="180" applyNumberFormat="1" applyFont="1" applyFill="1"/>
    <xf numFmtId="2" fontId="4" fillId="0" borderId="0" xfId="180" applyNumberFormat="1" applyFont="1"/>
    <xf numFmtId="0" fontId="4" fillId="0" borderId="0" xfId="180" applyFont="1" applyAlignment="1">
      <alignment horizontal="center" vertical="center"/>
    </xf>
    <xf numFmtId="0" fontId="5" fillId="4" borderId="67" xfId="90" applyFont="1" applyFill="1" applyBorder="1" applyAlignment="1">
      <alignment horizontal="center" vertical="center"/>
    </xf>
    <xf numFmtId="0" fontId="5" fillId="4" borderId="71" xfId="90" applyFont="1" applyFill="1" applyBorder="1" applyAlignment="1">
      <alignment horizontal="center" vertical="center"/>
    </xf>
    <xf numFmtId="0" fontId="57" fillId="10" borderId="10" xfId="195" applyFont="1" applyFill="1" applyBorder="1" applyAlignment="1">
      <alignment horizontal="center" vertical="center" wrapText="1"/>
    </xf>
    <xf numFmtId="0" fontId="57" fillId="10" borderId="10" xfId="195" applyFont="1" applyFill="1" applyBorder="1" applyAlignment="1">
      <alignment horizontal="left" vertical="center" wrapText="1"/>
    </xf>
    <xf numFmtId="169" fontId="57" fillId="10" borderId="10" xfId="195" applyNumberFormat="1" applyFont="1" applyFill="1" applyBorder="1" applyAlignment="1">
      <alignment horizontal="center" vertical="center" wrapText="1"/>
    </xf>
    <xf numFmtId="170" fontId="57" fillId="10" borderId="10" xfId="195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49" fontId="4" fillId="0" borderId="10" xfId="180" applyNumberFormat="1" applyFont="1" applyFill="1" applyBorder="1" applyAlignment="1">
      <alignment horizontal="center" vertical="center"/>
    </xf>
    <xf numFmtId="0" fontId="5" fillId="2" borderId="0" xfId="184" applyFont="1" applyFill="1" applyAlignment="1">
      <alignment horizontal="center" vertical="center" wrapText="1"/>
    </xf>
    <xf numFmtId="0" fontId="5" fillId="2" borderId="11" xfId="184" applyFont="1" applyFill="1" applyBorder="1" applyAlignment="1">
      <alignment horizontal="justify" vertical="center" wrapText="1"/>
    </xf>
    <xf numFmtId="0" fontId="5" fillId="2" borderId="0" xfId="184" applyFont="1" applyFill="1" applyAlignment="1">
      <alignment horizontal="justify" vertical="center" wrapText="1"/>
    </xf>
    <xf numFmtId="0" fontId="5" fillId="2" borderId="71" xfId="184" applyFont="1" applyFill="1" applyBorder="1" applyAlignment="1">
      <alignment horizontal="justify" vertical="center" wrapText="1"/>
    </xf>
    <xf numFmtId="4" fontId="4" fillId="0" borderId="29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0" fontId="4" fillId="2" borderId="13" xfId="184" applyFont="1" applyFill="1" applyBorder="1" applyAlignment="1">
      <alignment horizontal="left" vertical="center" wrapText="1"/>
    </xf>
    <xf numFmtId="0" fontId="4" fillId="2" borderId="42" xfId="184" applyFont="1" applyFill="1" applyBorder="1" applyAlignment="1">
      <alignment horizontal="left" vertical="center" wrapText="1"/>
    </xf>
    <xf numFmtId="0" fontId="4" fillId="2" borderId="75" xfId="184" applyFont="1" applyFill="1" applyBorder="1" applyAlignment="1">
      <alignment horizontal="left" vertical="center" wrapText="1"/>
    </xf>
    <xf numFmtId="0" fontId="5" fillId="2" borderId="77" xfId="184" applyFont="1" applyFill="1" applyBorder="1" applyAlignment="1">
      <alignment horizontal="left" vertical="top" wrapText="1"/>
    </xf>
    <xf numFmtId="0" fontId="5" fillId="2" borderId="52" xfId="184" applyFont="1" applyFill="1" applyBorder="1" applyAlignment="1">
      <alignment horizontal="left" vertical="top" wrapText="1"/>
    </xf>
    <xf numFmtId="0" fontId="5" fillId="2" borderId="79" xfId="184" applyFont="1" applyFill="1" applyBorder="1" applyAlignment="1">
      <alignment horizontal="left" vertical="top" wrapText="1"/>
    </xf>
    <xf numFmtId="0" fontId="10" fillId="2" borderId="13" xfId="184" applyFont="1" applyFill="1" applyBorder="1" applyAlignment="1">
      <alignment horizontal="center" vertical="center" wrapText="1"/>
    </xf>
    <xf numFmtId="0" fontId="10" fillId="2" borderId="42" xfId="184" applyFont="1" applyFill="1" applyBorder="1" applyAlignment="1">
      <alignment horizontal="center" vertical="center" wrapText="1"/>
    </xf>
    <xf numFmtId="0" fontId="10" fillId="2" borderId="75" xfId="184" applyFont="1" applyFill="1" applyBorder="1" applyAlignment="1">
      <alignment horizontal="center" vertical="center" wrapText="1"/>
    </xf>
    <xf numFmtId="0" fontId="10" fillId="2" borderId="11" xfId="184" applyFont="1" applyFill="1" applyBorder="1" applyAlignment="1">
      <alignment horizontal="center" vertical="center" wrapText="1"/>
    </xf>
    <xf numFmtId="0" fontId="10" fillId="2" borderId="0" xfId="184" applyFont="1" applyFill="1" applyAlignment="1">
      <alignment horizontal="center" vertical="center" wrapText="1"/>
    </xf>
    <xf numFmtId="0" fontId="10" fillId="2" borderId="71" xfId="184" applyFont="1" applyFill="1" applyBorder="1" applyAlignment="1">
      <alignment horizontal="center" vertical="center" wrapText="1"/>
    </xf>
    <xf numFmtId="0" fontId="10" fillId="2" borderId="77" xfId="184" applyFont="1" applyFill="1" applyBorder="1" applyAlignment="1">
      <alignment horizontal="center" vertical="center" wrapText="1"/>
    </xf>
    <xf numFmtId="0" fontId="10" fillId="2" borderId="52" xfId="184" applyFont="1" applyFill="1" applyBorder="1" applyAlignment="1">
      <alignment horizontal="center" vertical="center" wrapText="1"/>
    </xf>
    <xf numFmtId="0" fontId="10" fillId="2" borderId="79" xfId="184" applyFont="1" applyFill="1" applyBorder="1" applyAlignment="1">
      <alignment horizontal="center" vertical="center" wrapText="1"/>
    </xf>
    <xf numFmtId="0" fontId="5" fillId="2" borderId="13" xfId="184" applyFont="1" applyFill="1" applyBorder="1" applyAlignment="1">
      <alignment horizontal="center" vertical="center" wrapText="1"/>
    </xf>
    <xf numFmtId="0" fontId="5" fillId="2" borderId="75" xfId="184" applyFont="1" applyFill="1" applyBorder="1" applyAlignment="1">
      <alignment horizontal="center" vertical="center" wrapText="1"/>
    </xf>
    <xf numFmtId="0" fontId="5" fillId="2" borderId="77" xfId="184" applyFont="1" applyFill="1" applyBorder="1" applyAlignment="1">
      <alignment horizontal="left" vertical="center" wrapText="1"/>
    </xf>
    <xf numFmtId="0" fontId="5" fillId="2" borderId="52" xfId="184" applyFont="1" applyFill="1" applyBorder="1" applyAlignment="1">
      <alignment horizontal="left" vertical="center" wrapText="1"/>
    </xf>
    <xf numFmtId="0" fontId="5" fillId="2" borderId="79" xfId="184" applyFont="1" applyFill="1" applyBorder="1" applyAlignment="1">
      <alignment horizontal="left" vertical="center" wrapText="1"/>
    </xf>
    <xf numFmtId="0" fontId="5" fillId="2" borderId="77" xfId="184" applyFont="1" applyFill="1" applyBorder="1" applyAlignment="1">
      <alignment vertical="center" wrapText="1"/>
    </xf>
    <xf numFmtId="0" fontId="5" fillId="2" borderId="52" xfId="184" applyFont="1" applyFill="1" applyBorder="1" applyAlignment="1">
      <alignment vertical="center" wrapText="1"/>
    </xf>
    <xf numFmtId="0" fontId="5" fillId="2" borderId="79" xfId="184" applyFont="1" applyFill="1" applyBorder="1" applyAlignment="1">
      <alignment vertical="center" wrapText="1"/>
    </xf>
    <xf numFmtId="49" fontId="5" fillId="2" borderId="77" xfId="184" applyNumberFormat="1" applyFont="1" applyFill="1" applyBorder="1" applyAlignment="1">
      <alignment horizontal="center" vertical="center" wrapText="1"/>
    </xf>
    <xf numFmtId="49" fontId="5" fillId="2" borderId="79" xfId="184" applyNumberFormat="1" applyFont="1" applyFill="1" applyBorder="1" applyAlignment="1">
      <alignment horizontal="center" vertical="center" wrapText="1"/>
    </xf>
    <xf numFmtId="0" fontId="4" fillId="2" borderId="11" xfId="184" applyFont="1" applyFill="1" applyBorder="1" applyAlignment="1">
      <alignment horizontal="left" vertical="center" wrapText="1"/>
    </xf>
    <xf numFmtId="0" fontId="4" fillId="2" borderId="0" xfId="184" applyFont="1" applyFill="1" applyAlignment="1">
      <alignment horizontal="left" vertical="center" wrapText="1"/>
    </xf>
    <xf numFmtId="0" fontId="39" fillId="2" borderId="7" xfId="179" applyFont="1" applyFill="1" applyBorder="1" applyAlignment="1">
      <alignment horizontal="center" vertical="center"/>
    </xf>
    <xf numFmtId="0" fontId="39" fillId="2" borderId="8" xfId="179" applyFont="1" applyFill="1" applyBorder="1" applyAlignment="1">
      <alignment horizontal="center" vertical="center"/>
    </xf>
    <xf numFmtId="0" fontId="39" fillId="2" borderId="0" xfId="179" applyFont="1" applyFill="1" applyAlignment="1">
      <alignment horizontal="center" vertical="center"/>
    </xf>
    <xf numFmtId="0" fontId="39" fillId="2" borderId="16" xfId="179" applyFont="1" applyFill="1" applyBorder="1" applyAlignment="1">
      <alignment horizontal="center" vertical="center"/>
    </xf>
    <xf numFmtId="0" fontId="39" fillId="2" borderId="52" xfId="179" applyFont="1" applyFill="1" applyBorder="1" applyAlignment="1">
      <alignment horizontal="center" vertical="center"/>
    </xf>
    <xf numFmtId="0" fontId="39" fillId="2" borderId="70" xfId="179" applyFont="1" applyFill="1" applyBorder="1" applyAlignment="1">
      <alignment horizontal="center" vertical="center"/>
    </xf>
    <xf numFmtId="0" fontId="47" fillId="2" borderId="74" xfId="184" applyFont="1" applyFill="1" applyBorder="1" applyAlignment="1">
      <alignment horizontal="left" vertical="center" wrapText="1"/>
    </xf>
    <xf numFmtId="0" fontId="47" fillId="2" borderId="42" xfId="184" applyFont="1" applyFill="1" applyBorder="1" applyAlignment="1">
      <alignment horizontal="left" vertical="center" wrapText="1"/>
    </xf>
    <xf numFmtId="0" fontId="47" fillId="2" borderId="75" xfId="184" applyFont="1" applyFill="1" applyBorder="1" applyAlignment="1">
      <alignment horizontal="left" vertical="center" wrapText="1"/>
    </xf>
    <xf numFmtId="0" fontId="47" fillId="2" borderId="11" xfId="184" applyFont="1" applyFill="1" applyBorder="1" applyAlignment="1">
      <alignment horizontal="left" vertical="center" wrapText="1"/>
    </xf>
    <xf numFmtId="0" fontId="47" fillId="2" borderId="0" xfId="184" applyFont="1" applyFill="1" applyAlignment="1">
      <alignment horizontal="left" vertical="center" wrapText="1"/>
    </xf>
    <xf numFmtId="0" fontId="47" fillId="2" borderId="71" xfId="184" applyFont="1" applyFill="1" applyBorder="1" applyAlignment="1">
      <alignment horizontal="left" vertical="center" wrapText="1"/>
    </xf>
    <xf numFmtId="0" fontId="47" fillId="2" borderId="0" xfId="184" applyFont="1" applyFill="1" applyAlignment="1">
      <alignment horizontal="center" vertical="center" wrapText="1"/>
    </xf>
    <xf numFmtId="0" fontId="46" fillId="2" borderId="69" xfId="184" applyFont="1" applyFill="1" applyBorder="1" applyAlignment="1">
      <alignment horizontal="left" vertical="center" wrapText="1"/>
    </xf>
    <xf numFmtId="0" fontId="46" fillId="2" borderId="52" xfId="184" applyFont="1" applyFill="1" applyBorder="1" applyAlignment="1">
      <alignment horizontal="left" vertical="center" wrapText="1"/>
    </xf>
    <xf numFmtId="0" fontId="46" fillId="2" borderId="77" xfId="184" applyFont="1" applyFill="1" applyBorder="1" applyAlignment="1">
      <alignment horizontal="left" vertical="center" wrapText="1"/>
    </xf>
    <xf numFmtId="49" fontId="50" fillId="2" borderId="0" xfId="184" applyNumberFormat="1" applyFont="1" applyFill="1" applyAlignment="1">
      <alignment horizontal="center" vertical="center" wrapText="1"/>
    </xf>
    <xf numFmtId="0" fontId="47" fillId="2" borderId="67" xfId="184" applyFont="1" applyFill="1" applyBorder="1" applyAlignment="1">
      <alignment horizontal="left" vertical="center" wrapText="1"/>
    </xf>
    <xf numFmtId="0" fontId="47" fillId="2" borderId="1" xfId="184" applyFont="1" applyFill="1" applyBorder="1" applyAlignment="1">
      <alignment horizontal="left" vertical="center" wrapText="1"/>
    </xf>
    <xf numFmtId="0" fontId="47" fillId="2" borderId="76" xfId="184" applyFont="1" applyFill="1" applyBorder="1" applyAlignment="1">
      <alignment horizontal="left" vertical="center" wrapText="1"/>
    </xf>
    <xf numFmtId="0" fontId="46" fillId="2" borderId="32" xfId="184" applyFont="1" applyFill="1" applyBorder="1" applyAlignment="1">
      <alignment horizontal="left" vertical="top" wrapText="1"/>
    </xf>
    <xf numFmtId="0" fontId="46" fillId="2" borderId="9" xfId="184" applyFont="1" applyFill="1" applyBorder="1" applyAlignment="1">
      <alignment horizontal="left" vertical="top" wrapText="1"/>
    </xf>
    <xf numFmtId="0" fontId="46" fillId="2" borderId="33" xfId="184" applyFont="1" applyFill="1" applyBorder="1" applyAlignment="1">
      <alignment horizontal="left" vertical="top" wrapText="1"/>
    </xf>
    <xf numFmtId="0" fontId="50" fillId="2" borderId="29" xfId="184" applyFont="1" applyFill="1" applyBorder="1" applyAlignment="1">
      <alignment horizontal="left" wrapText="1"/>
    </xf>
    <xf numFmtId="0" fontId="50" fillId="2" borderId="14" xfId="184" applyFont="1" applyFill="1" applyBorder="1" applyAlignment="1">
      <alignment horizontal="left" wrapText="1"/>
    </xf>
    <xf numFmtId="0" fontId="50" fillId="2" borderId="77" xfId="184" applyFont="1" applyFill="1" applyBorder="1" applyAlignment="1">
      <alignment horizontal="center" wrapText="1"/>
    </xf>
    <xf numFmtId="0" fontId="50" fillId="2" borderId="52" xfId="184" applyFont="1" applyFill="1" applyBorder="1" applyAlignment="1">
      <alignment horizontal="center" wrapText="1"/>
    </xf>
    <xf numFmtId="0" fontId="50" fillId="2" borderId="21" xfId="184" applyFont="1" applyFill="1" applyBorder="1" applyAlignment="1">
      <alignment horizontal="right" vertical="center" wrapText="1"/>
    </xf>
    <xf numFmtId="168" fontId="50" fillId="2" borderId="21" xfId="184" applyNumberFormat="1" applyFont="1" applyFill="1" applyBorder="1" applyAlignment="1">
      <alignment horizontal="center" vertical="center" wrapText="1"/>
    </xf>
    <xf numFmtId="168" fontId="50" fillId="2" borderId="24" xfId="184" applyNumberFormat="1" applyFont="1" applyFill="1" applyBorder="1" applyAlignment="1">
      <alignment horizontal="center" vertical="center" wrapText="1"/>
    </xf>
    <xf numFmtId="0" fontId="50" fillId="0" borderId="38" xfId="179" applyFont="1" applyBorder="1" applyAlignment="1">
      <alignment horizontal="left" vertical="center" wrapText="1"/>
    </xf>
    <xf numFmtId="0" fontId="50" fillId="0" borderId="39" xfId="179" applyFont="1" applyBorder="1" applyAlignment="1">
      <alignment horizontal="left" vertical="center" wrapText="1"/>
    </xf>
    <xf numFmtId="0" fontId="50" fillId="0" borderId="40" xfId="179" applyFont="1" applyBorder="1" applyAlignment="1">
      <alignment horizontal="left" vertical="center" wrapText="1"/>
    </xf>
    <xf numFmtId="43" fontId="50" fillId="0" borderId="41" xfId="179" applyNumberFormat="1" applyFont="1" applyBorder="1" applyAlignment="1">
      <alignment horizontal="center" vertical="center" wrapText="1"/>
    </xf>
    <xf numFmtId="0" fontId="0" fillId="0" borderId="78" xfId="0" applyBorder="1" applyAlignment="1">
      <alignment horizontal="right"/>
    </xf>
    <xf numFmtId="49" fontId="6" fillId="0" borderId="32" xfId="186" applyNumberFormat="1" applyFont="1" applyBorder="1" applyAlignment="1">
      <alignment horizontal="center" vertical="center"/>
    </xf>
    <xf numFmtId="49" fontId="6" fillId="0" borderId="9" xfId="186" applyNumberFormat="1" applyFont="1" applyBorder="1" applyAlignment="1">
      <alignment horizontal="center" vertical="center"/>
    </xf>
    <xf numFmtId="0" fontId="4" fillId="0" borderId="35" xfId="186" applyFont="1" applyBorder="1" applyAlignment="1">
      <alignment horizontal="center" vertical="center"/>
    </xf>
    <xf numFmtId="0" fontId="4" fillId="0" borderId="36" xfId="186" applyFont="1" applyBorder="1" applyAlignment="1">
      <alignment horizontal="center" vertical="center"/>
    </xf>
    <xf numFmtId="0" fontId="4" fillId="0" borderId="36" xfId="186" applyFont="1" applyBorder="1" applyAlignment="1">
      <alignment horizontal="left" vertical="center" wrapText="1"/>
    </xf>
    <xf numFmtId="0" fontId="4" fillId="0" borderId="37" xfId="186" applyFont="1" applyBorder="1" applyAlignment="1">
      <alignment horizontal="left" vertical="center" wrapText="1"/>
    </xf>
    <xf numFmtId="0" fontId="22" fillId="0" borderId="15" xfId="185" applyFont="1" applyBorder="1" applyAlignment="1">
      <alignment horizontal="center"/>
    </xf>
    <xf numFmtId="0" fontId="22" fillId="0" borderId="0" xfId="185" applyFont="1" applyBorder="1" applyAlignment="1">
      <alignment horizontal="center"/>
    </xf>
    <xf numFmtId="0" fontId="22" fillId="0" borderId="16" xfId="185" applyFont="1" applyBorder="1" applyAlignment="1">
      <alignment horizontal="center"/>
    </xf>
    <xf numFmtId="0" fontId="22" fillId="0" borderId="15" xfId="185" applyFont="1" applyBorder="1" applyAlignment="1">
      <alignment horizontal="center" vertical="center"/>
    </xf>
    <xf numFmtId="0" fontId="22" fillId="0" borderId="0" xfId="185" applyFont="1" applyBorder="1" applyAlignment="1">
      <alignment horizontal="center" vertical="center"/>
    </xf>
    <xf numFmtId="0" fontId="22" fillId="0" borderId="16" xfId="185" applyFont="1" applyBorder="1" applyAlignment="1">
      <alignment horizontal="center" vertical="center"/>
    </xf>
    <xf numFmtId="0" fontId="6" fillId="5" borderId="17" xfId="185" applyFont="1" applyFill="1" applyBorder="1" applyAlignment="1">
      <alignment horizontal="center" vertical="center"/>
    </xf>
    <xf numFmtId="0" fontId="6" fillId="5" borderId="18" xfId="185" applyFont="1" applyFill="1" applyBorder="1" applyAlignment="1">
      <alignment horizontal="center" vertical="center"/>
    </xf>
    <xf numFmtId="0" fontId="6" fillId="5" borderId="25" xfId="185" applyFont="1" applyFill="1" applyBorder="1" applyAlignment="1">
      <alignment horizontal="center" vertical="center"/>
    </xf>
    <xf numFmtId="49" fontId="6" fillId="2" borderId="28" xfId="186" applyNumberFormat="1" applyFont="1" applyFill="1" applyBorder="1" applyAlignment="1">
      <alignment horizontal="center" vertical="center"/>
    </xf>
    <xf numFmtId="49" fontId="6" fillId="2" borderId="29" xfId="186" applyNumberFormat="1" applyFont="1" applyFill="1" applyBorder="1" applyAlignment="1">
      <alignment horizontal="center" vertical="center"/>
    </xf>
    <xf numFmtId="49" fontId="6" fillId="2" borderId="14" xfId="186" applyNumberFormat="1" applyFont="1" applyFill="1" applyBorder="1" applyAlignment="1">
      <alignment horizontal="center" vertical="center"/>
    </xf>
    <xf numFmtId="0" fontId="4" fillId="0" borderId="20" xfId="186" applyFont="1" applyBorder="1" applyAlignment="1">
      <alignment horizontal="center" vertical="center"/>
    </xf>
    <xf numFmtId="0" fontId="4" fillId="0" borderId="21" xfId="186" applyFont="1" applyBorder="1" applyAlignment="1">
      <alignment horizontal="center" vertical="center"/>
    </xf>
    <xf numFmtId="0" fontId="4" fillId="0" borderId="22" xfId="186" applyFont="1" applyBorder="1" applyAlignment="1">
      <alignment horizontal="center" vertical="center"/>
    </xf>
    <xf numFmtId="0" fontId="4" fillId="2" borderId="23" xfId="186" applyFont="1" applyFill="1" applyBorder="1" applyAlignment="1">
      <alignment horizontal="left" vertical="center" wrapText="1"/>
    </xf>
    <xf numFmtId="0" fontId="4" fillId="2" borderId="21" xfId="186" applyFont="1" applyFill="1" applyBorder="1" applyAlignment="1">
      <alignment horizontal="left" vertical="center" wrapText="1"/>
    </xf>
    <xf numFmtId="0" fontId="4" fillId="2" borderId="24" xfId="186" applyFont="1" applyFill="1" applyBorder="1" applyAlignment="1">
      <alignment horizontal="left" vertical="center" wrapText="1"/>
    </xf>
    <xf numFmtId="0" fontId="7" fillId="0" borderId="17" xfId="185" applyFont="1" applyBorder="1" applyAlignment="1">
      <alignment horizontal="left" vertical="center" wrapText="1"/>
    </xf>
    <xf numFmtId="0" fontId="7" fillId="0" borderId="18" xfId="185" applyFont="1" applyBorder="1" applyAlignment="1">
      <alignment horizontal="left" vertical="center" wrapText="1"/>
    </xf>
    <xf numFmtId="0" fontId="7" fillId="0" borderId="19" xfId="185" applyFont="1" applyBorder="1" applyAlignment="1">
      <alignment horizontal="left" vertical="center" wrapText="1"/>
    </xf>
    <xf numFmtId="0" fontId="7" fillId="0" borderId="20" xfId="185" applyFont="1" applyBorder="1" applyAlignment="1">
      <alignment horizontal="left" vertical="center"/>
    </xf>
    <xf numFmtId="0" fontId="7" fillId="0" borderId="21" xfId="185" applyFont="1" applyBorder="1" applyAlignment="1">
      <alignment horizontal="left" vertical="center"/>
    </xf>
    <xf numFmtId="0" fontId="7" fillId="0" borderId="22" xfId="185" applyFont="1" applyBorder="1" applyAlignment="1">
      <alignment horizontal="left" vertical="center"/>
    </xf>
    <xf numFmtId="0" fontId="7" fillId="0" borderId="23" xfId="185" applyFont="1" applyBorder="1" applyAlignment="1">
      <alignment horizontal="left" vertical="center"/>
    </xf>
    <xf numFmtId="0" fontId="7" fillId="0" borderId="24" xfId="185" applyFont="1" applyBorder="1" applyAlignment="1">
      <alignment horizontal="left" vertical="center"/>
    </xf>
    <xf numFmtId="0" fontId="27" fillId="0" borderId="15" xfId="185" applyFont="1" applyBorder="1" applyAlignment="1">
      <alignment horizontal="center"/>
    </xf>
    <xf numFmtId="0" fontId="27" fillId="0" borderId="0" xfId="185" applyFont="1" applyBorder="1" applyAlignment="1">
      <alignment horizontal="center"/>
    </xf>
    <xf numFmtId="0" fontId="27" fillId="0" borderId="16" xfId="185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4" fontId="40" fillId="0" borderId="0" xfId="193" applyNumberFormat="1" applyFont="1" applyAlignment="1">
      <alignment horizontal="center" vertical="center" wrapText="1"/>
    </xf>
    <xf numFmtId="4" fontId="12" fillId="0" borderId="0" xfId="193" applyNumberFormat="1" applyFont="1" applyAlignment="1">
      <alignment horizontal="center" vertical="center" wrapText="1"/>
    </xf>
    <xf numFmtId="0" fontId="43" fillId="0" borderId="0" xfId="0" applyFont="1" applyAlignment="1">
      <alignment horizontal="left" vertical="center" wrapText="1"/>
    </xf>
    <xf numFmtId="4" fontId="6" fillId="0" borderId="0" xfId="193" applyNumberFormat="1" applyFont="1" applyAlignment="1">
      <alignment horizontal="left" vertical="center" wrapText="1"/>
    </xf>
    <xf numFmtId="0" fontId="0" fillId="0" borderId="0" xfId="0" applyAlignment="1">
      <alignment horizontal="center"/>
    </xf>
    <xf numFmtId="4" fontId="6" fillId="6" borderId="12" xfId="177" applyNumberFormat="1" applyFont="1" applyFill="1" applyBorder="1" applyAlignment="1" applyProtection="1">
      <alignment horizontal="center" vertical="center"/>
    </xf>
    <xf numFmtId="4" fontId="6" fillId="6" borderId="14" xfId="177" applyNumberFormat="1" applyFont="1" applyFill="1" applyBorder="1" applyAlignment="1" applyProtection="1">
      <alignment horizontal="center" vertical="center"/>
    </xf>
    <xf numFmtId="4" fontId="6" fillId="6" borderId="12" xfId="193" applyNumberFormat="1" applyFont="1" applyFill="1" applyBorder="1" applyAlignment="1">
      <alignment horizontal="center" vertical="center"/>
    </xf>
    <xf numFmtId="4" fontId="6" fillId="6" borderId="51" xfId="193" applyNumberFormat="1" applyFont="1" applyFill="1" applyBorder="1" applyAlignment="1">
      <alignment horizontal="center" vertical="center"/>
    </xf>
    <xf numFmtId="4" fontId="6" fillId="6" borderId="12" xfId="193" applyNumberFormat="1" applyFont="1" applyFill="1" applyBorder="1" applyAlignment="1">
      <alignment horizontal="center"/>
    </xf>
    <xf numFmtId="4" fontId="6" fillId="6" borderId="14" xfId="193" applyNumberFormat="1" applyFont="1" applyFill="1" applyBorder="1" applyAlignment="1">
      <alignment horizontal="center"/>
    </xf>
    <xf numFmtId="0" fontId="0" fillId="0" borderId="42" xfId="0" applyBorder="1" applyAlignment="1">
      <alignment horizontal="center"/>
    </xf>
    <xf numFmtId="0" fontId="3" fillId="2" borderId="12" xfId="184" applyFill="1" applyBorder="1" applyAlignment="1">
      <alignment horizontal="left" vertical="center" wrapText="1"/>
    </xf>
    <xf numFmtId="0" fontId="3" fillId="2" borderId="14" xfId="184" applyFill="1" applyBorder="1" applyAlignment="1">
      <alignment horizontal="left" vertical="center" wrapText="1"/>
    </xf>
    <xf numFmtId="0" fontId="8" fillId="2" borderId="12" xfId="90" applyFont="1" applyFill="1" applyBorder="1" applyAlignment="1">
      <alignment horizontal="left" vertical="center" wrapText="1"/>
    </xf>
    <xf numFmtId="0" fontId="8" fillId="2" borderId="14" xfId="90" applyFont="1" applyFill="1" applyBorder="1" applyAlignment="1">
      <alignment horizontal="left" vertical="center" wrapText="1"/>
    </xf>
    <xf numFmtId="0" fontId="0" fillId="0" borderId="29" xfId="0" applyBorder="1" applyAlignment="1">
      <alignment horizontal="center"/>
    </xf>
    <xf numFmtId="0" fontId="0" fillId="0" borderId="51" xfId="0" applyBorder="1" applyAlignment="1">
      <alignment horizontal="center"/>
    </xf>
    <xf numFmtId="0" fontId="44" fillId="0" borderId="12" xfId="0" applyFont="1" applyBorder="1" applyAlignment="1">
      <alignment horizontal="left" vertical="center" wrapText="1"/>
    </xf>
    <xf numFmtId="0" fontId="44" fillId="0" borderId="14" xfId="0" applyFont="1" applyBorder="1" applyAlignment="1">
      <alignment horizontal="left" vertical="center" wrapText="1"/>
    </xf>
    <xf numFmtId="165" fontId="8" fillId="0" borderId="12" xfId="177" applyFont="1" applyFill="1" applyBorder="1" applyAlignment="1" applyProtection="1">
      <alignment horizontal="center" vertical="center"/>
    </xf>
    <xf numFmtId="165" fontId="8" fillId="0" borderId="51" xfId="177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165" fontId="8" fillId="2" borderId="12" xfId="177" applyFont="1" applyFill="1" applyBorder="1" applyAlignment="1" applyProtection="1">
      <alignment horizontal="center" vertical="center"/>
    </xf>
    <xf numFmtId="165" fontId="8" fillId="2" borderId="51" xfId="177" applyFont="1" applyFill="1" applyBorder="1" applyAlignment="1" applyProtection="1">
      <alignment horizontal="center" vertical="center"/>
    </xf>
    <xf numFmtId="0" fontId="27" fillId="0" borderId="48" xfId="0" applyFont="1" applyBorder="1" applyAlignment="1">
      <alignment horizontal="justify" vertical="center" wrapText="1"/>
    </xf>
    <xf numFmtId="0" fontId="27" fillId="0" borderId="60" xfId="0" applyFont="1" applyBorder="1" applyAlignment="1">
      <alignment horizontal="justify" vertical="center" wrapText="1"/>
    </xf>
    <xf numFmtId="0" fontId="24" fillId="0" borderId="6" xfId="0" applyFont="1" applyBorder="1" applyAlignment="1">
      <alignment horizontal="center"/>
    </xf>
    <xf numFmtId="0" fontId="24" fillId="0" borderId="7" xfId="0" applyFont="1" applyBorder="1" applyAlignment="1">
      <alignment horizontal="center"/>
    </xf>
    <xf numFmtId="0" fontId="24" fillId="0" borderId="8" xfId="0" applyFont="1" applyBorder="1" applyAlignment="1">
      <alignment horizontal="center"/>
    </xf>
    <xf numFmtId="0" fontId="24" fillId="0" borderId="15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24" fillId="0" borderId="16" xfId="0" applyFont="1" applyBorder="1" applyAlignment="1">
      <alignment horizontal="center"/>
    </xf>
    <xf numFmtId="0" fontId="0" fillId="0" borderId="3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27" fillId="0" borderId="10" xfId="0" quotePrefix="1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30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30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/>
    </xf>
    <xf numFmtId="0" fontId="28" fillId="0" borderId="10" xfId="0" applyFont="1" applyBorder="1" applyAlignment="1">
      <alignment horizontal="left" vertical="center"/>
    </xf>
    <xf numFmtId="0" fontId="28" fillId="0" borderId="30" xfId="0" applyFont="1" applyBorder="1" applyAlignment="1">
      <alignment horizontal="left" vertical="center"/>
    </xf>
    <xf numFmtId="0" fontId="0" fillId="0" borderId="15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16" xfId="0" applyFont="1" applyBorder="1" applyAlignment="1">
      <alignment horizontal="center" vertical="center"/>
    </xf>
    <xf numFmtId="0" fontId="30" fillId="0" borderId="45" xfId="0" applyFont="1" applyBorder="1" applyAlignment="1">
      <alignment horizontal="left" vertical="center" wrapText="1"/>
    </xf>
    <xf numFmtId="0" fontId="30" fillId="0" borderId="56" xfId="0" applyFont="1" applyBorder="1" applyAlignment="1">
      <alignment horizontal="left" vertical="center" wrapText="1"/>
    </xf>
    <xf numFmtId="0" fontId="27" fillId="0" borderId="46" xfId="0" applyFont="1" applyBorder="1" applyAlignment="1">
      <alignment horizontal="left" vertical="top" wrapText="1"/>
    </xf>
    <xf numFmtId="0" fontId="27" fillId="0" borderId="47" xfId="0" applyFont="1" applyBorder="1" applyAlignment="1">
      <alignment horizontal="left" vertical="top" wrapText="1"/>
    </xf>
    <xf numFmtId="0" fontId="27" fillId="0" borderId="58" xfId="0" applyFont="1" applyBorder="1" applyAlignment="1">
      <alignment horizontal="left" vertical="top" wrapText="1"/>
    </xf>
    <xf numFmtId="0" fontId="30" fillId="0" borderId="48" xfId="0" applyFont="1" applyBorder="1" applyAlignment="1">
      <alignment horizontal="left" vertical="center" wrapText="1"/>
    </xf>
    <xf numFmtId="0" fontId="30" fillId="0" borderId="60" xfId="0" applyFont="1" applyBorder="1" applyAlignment="1">
      <alignment horizontal="left" vertical="center" wrapText="1"/>
    </xf>
    <xf numFmtId="0" fontId="27" fillId="0" borderId="48" xfId="0" applyFont="1" applyBorder="1" applyAlignment="1">
      <alignment horizontal="left" vertical="center" wrapText="1"/>
    </xf>
    <xf numFmtId="0" fontId="33" fillId="0" borderId="48" xfId="0" applyFont="1" applyBorder="1" applyAlignment="1">
      <alignment horizontal="left" vertical="center" wrapText="1"/>
    </xf>
    <xf numFmtId="0" fontId="33" fillId="0" borderId="60" xfId="0" applyFont="1" applyBorder="1" applyAlignment="1">
      <alignment horizontal="left" vertical="center" wrapText="1"/>
    </xf>
    <xf numFmtId="0" fontId="30" fillId="0" borderId="59" xfId="0" applyFont="1" applyBorder="1" applyAlignment="1">
      <alignment horizontal="center" vertical="center" wrapText="1"/>
    </xf>
    <xf numFmtId="0" fontId="36" fillId="0" borderId="64" xfId="0" applyFont="1" applyBorder="1" applyAlignment="1">
      <alignment horizontal="right" vertical="center"/>
    </xf>
    <xf numFmtId="0" fontId="36" fillId="0" borderId="65" xfId="0" applyFont="1" applyBorder="1" applyAlignment="1">
      <alignment horizontal="right" vertical="center"/>
    </xf>
    <xf numFmtId="0" fontId="36" fillId="0" borderId="66" xfId="0" applyFont="1" applyBorder="1" applyAlignment="1">
      <alignment horizontal="right" vertical="center"/>
    </xf>
    <xf numFmtId="0" fontId="25" fillId="0" borderId="53" xfId="0" applyFont="1" applyBorder="1" applyAlignment="1">
      <alignment horizontal="center" vertical="top" wrapText="1"/>
    </xf>
    <xf numFmtId="0" fontId="26" fillId="0" borderId="43" xfId="0" applyFont="1" applyBorder="1" applyAlignment="1">
      <alignment horizontal="center" vertical="top" wrapText="1"/>
    </xf>
    <xf numFmtId="0" fontId="26" fillId="0" borderId="54" xfId="0" applyFont="1" applyBorder="1" applyAlignment="1">
      <alignment horizontal="center" vertical="top" wrapText="1"/>
    </xf>
    <xf numFmtId="0" fontId="22" fillId="0" borderId="53" xfId="0" applyFont="1" applyBorder="1" applyAlignment="1">
      <alignment horizontal="center" vertical="center"/>
    </xf>
    <xf numFmtId="0" fontId="22" fillId="0" borderId="43" xfId="0" applyFont="1" applyBorder="1" applyAlignment="1">
      <alignment horizontal="center" vertical="center"/>
    </xf>
    <xf numFmtId="0" fontId="22" fillId="0" borderId="54" xfId="0" applyFont="1" applyBorder="1" applyAlignment="1">
      <alignment horizontal="center" vertical="center"/>
    </xf>
    <xf numFmtId="0" fontId="30" fillId="0" borderId="59" xfId="0" applyFont="1" applyBorder="1" applyAlignment="1">
      <alignment vertical="center" wrapText="1"/>
    </xf>
    <xf numFmtId="0" fontId="0" fillId="0" borderId="48" xfId="0" applyBorder="1" applyAlignment="1">
      <alignment horizontal="left" vertical="center" wrapText="1"/>
    </xf>
    <xf numFmtId="0" fontId="0" fillId="0" borderId="60" xfId="0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0" fillId="0" borderId="61" xfId="0" applyBorder="1" applyAlignment="1">
      <alignment horizontal="left" vertical="center" wrapText="1"/>
    </xf>
    <xf numFmtId="0" fontId="0" fillId="0" borderId="49" xfId="0" applyBorder="1" applyAlignment="1">
      <alignment horizontal="left" vertical="justify"/>
    </xf>
    <xf numFmtId="0" fontId="0" fillId="0" borderId="61" xfId="0" applyBorder="1" applyAlignment="1">
      <alignment horizontal="left" vertical="justify"/>
    </xf>
  </cellXfs>
  <cellStyles count="196">
    <cellStyle name="0,0_x000d__x000a_NA_x000d__x000a_" xfId="1" xr:uid="{00000000-0005-0000-0000-000000000000}"/>
    <cellStyle name="Moeda" xfId="182" builtinId="4"/>
    <cellStyle name="Moeda 5 2" xfId="188" xr:uid="{00000000-0005-0000-0000-000002000000}"/>
    <cellStyle name="Normal" xfId="0" builtinId="0"/>
    <cellStyle name="Normal 10" xfId="2" xr:uid="{00000000-0005-0000-0000-000004000000}"/>
    <cellStyle name="Normal 10 2" xfId="3" xr:uid="{00000000-0005-0000-0000-000005000000}"/>
    <cellStyle name="Normal 10 3" xfId="4" xr:uid="{00000000-0005-0000-0000-000006000000}"/>
    <cellStyle name="Normal 11 2" xfId="5" xr:uid="{00000000-0005-0000-0000-000007000000}"/>
    <cellStyle name="Normal 11 4 2 2 2" xfId="191" xr:uid="{00000000-0005-0000-0000-000008000000}"/>
    <cellStyle name="Normal 14" xfId="6" xr:uid="{00000000-0005-0000-0000-000009000000}"/>
    <cellStyle name="Normal 14 2" xfId="181" xr:uid="{00000000-0005-0000-0000-00000A000000}"/>
    <cellStyle name="Normal 15" xfId="7" xr:uid="{00000000-0005-0000-0000-00000B000000}"/>
    <cellStyle name="Normal 15 2" xfId="8" xr:uid="{00000000-0005-0000-0000-00000C000000}"/>
    <cellStyle name="Normal 15 3" xfId="9" xr:uid="{00000000-0005-0000-0000-00000D000000}"/>
    <cellStyle name="Normal 173" xfId="183" xr:uid="{00000000-0005-0000-0000-00000E000000}"/>
    <cellStyle name="Normal 2" xfId="10" xr:uid="{00000000-0005-0000-0000-00000F000000}"/>
    <cellStyle name="Normal 2 2" xfId="11" xr:uid="{00000000-0005-0000-0000-000010000000}"/>
    <cellStyle name="Normal 2 2 2 2" xfId="184" xr:uid="{00000000-0005-0000-0000-000011000000}"/>
    <cellStyle name="Normal 2 3" xfId="12" xr:uid="{00000000-0005-0000-0000-000012000000}"/>
    <cellStyle name="Normal 2 4" xfId="13" xr:uid="{00000000-0005-0000-0000-000013000000}"/>
    <cellStyle name="Normal 2 5" xfId="180" xr:uid="{00000000-0005-0000-0000-000014000000}"/>
    <cellStyle name="Normal 22" xfId="14" xr:uid="{00000000-0005-0000-0000-000015000000}"/>
    <cellStyle name="Normal 22 2" xfId="15" xr:uid="{00000000-0005-0000-0000-000016000000}"/>
    <cellStyle name="Normal 22 3" xfId="16" xr:uid="{00000000-0005-0000-0000-000017000000}"/>
    <cellStyle name="Normal 24" xfId="17" xr:uid="{00000000-0005-0000-0000-000018000000}"/>
    <cellStyle name="Normal 24 2" xfId="18" xr:uid="{00000000-0005-0000-0000-000019000000}"/>
    <cellStyle name="Normal 24 3" xfId="19" xr:uid="{00000000-0005-0000-0000-00001A000000}"/>
    <cellStyle name="Normal 25" xfId="20" xr:uid="{00000000-0005-0000-0000-00001B000000}"/>
    <cellStyle name="Normal 25 2" xfId="21" xr:uid="{00000000-0005-0000-0000-00001C000000}"/>
    <cellStyle name="Normal 3" xfId="22" xr:uid="{00000000-0005-0000-0000-00001D000000}"/>
    <cellStyle name="Normal 3 2" xfId="23" xr:uid="{00000000-0005-0000-0000-00001E000000}"/>
    <cellStyle name="Normal 3 2 2" xfId="193" xr:uid="{00000000-0005-0000-0000-00001F000000}"/>
    <cellStyle name="Normal 3 3" xfId="24" xr:uid="{00000000-0005-0000-0000-000020000000}"/>
    <cellStyle name="Normal 3 4" xfId="25" xr:uid="{00000000-0005-0000-0000-000021000000}"/>
    <cellStyle name="Normal 3 4 2" xfId="186" xr:uid="{00000000-0005-0000-0000-000022000000}"/>
    <cellStyle name="Normal 3 5" xfId="26" xr:uid="{00000000-0005-0000-0000-000023000000}"/>
    <cellStyle name="Normal 3 6" xfId="27" xr:uid="{00000000-0005-0000-0000-000024000000}"/>
    <cellStyle name="Normal 3 7" xfId="28" xr:uid="{00000000-0005-0000-0000-000025000000}"/>
    <cellStyle name="Normal 4" xfId="179" xr:uid="{00000000-0005-0000-0000-000026000000}"/>
    <cellStyle name="Normal 4 10" xfId="29" xr:uid="{00000000-0005-0000-0000-000027000000}"/>
    <cellStyle name="Normal 4 11" xfId="30" xr:uid="{00000000-0005-0000-0000-000028000000}"/>
    <cellStyle name="Normal 4 12" xfId="31" xr:uid="{00000000-0005-0000-0000-000029000000}"/>
    <cellStyle name="Normal 4 13" xfId="32" xr:uid="{00000000-0005-0000-0000-00002A000000}"/>
    <cellStyle name="Normal 4 14" xfId="33" xr:uid="{00000000-0005-0000-0000-00002B000000}"/>
    <cellStyle name="Normal 4 15" xfId="34" xr:uid="{00000000-0005-0000-0000-00002C000000}"/>
    <cellStyle name="Normal 4 16" xfId="35" xr:uid="{00000000-0005-0000-0000-00002D000000}"/>
    <cellStyle name="Normal 4 17" xfId="36" xr:uid="{00000000-0005-0000-0000-00002E000000}"/>
    <cellStyle name="Normal 4 18" xfId="37" xr:uid="{00000000-0005-0000-0000-00002F000000}"/>
    <cellStyle name="Normal 4 19" xfId="38" xr:uid="{00000000-0005-0000-0000-000030000000}"/>
    <cellStyle name="Normal 4 2" xfId="39" xr:uid="{00000000-0005-0000-0000-000031000000}"/>
    <cellStyle name="Normal 4 2 2" xfId="185" xr:uid="{00000000-0005-0000-0000-000032000000}"/>
    <cellStyle name="Normal 4 20" xfId="40" xr:uid="{00000000-0005-0000-0000-000033000000}"/>
    <cellStyle name="Normal 4 21" xfId="41" xr:uid="{00000000-0005-0000-0000-000034000000}"/>
    <cellStyle name="Normal 4 22" xfId="42" xr:uid="{00000000-0005-0000-0000-000035000000}"/>
    <cellStyle name="Normal 4 23" xfId="43" xr:uid="{00000000-0005-0000-0000-000036000000}"/>
    <cellStyle name="Normal 4 24" xfId="44" xr:uid="{00000000-0005-0000-0000-000037000000}"/>
    <cellStyle name="Normal 4 25" xfId="45" xr:uid="{00000000-0005-0000-0000-000038000000}"/>
    <cellStyle name="Normal 4 26" xfId="46" xr:uid="{00000000-0005-0000-0000-000039000000}"/>
    <cellStyle name="Normal 4 27" xfId="47" xr:uid="{00000000-0005-0000-0000-00003A000000}"/>
    <cellStyle name="Normal 4 28" xfId="48" xr:uid="{00000000-0005-0000-0000-00003B000000}"/>
    <cellStyle name="Normal 4 3" xfId="49" xr:uid="{00000000-0005-0000-0000-00003C000000}"/>
    <cellStyle name="Normal 4 4" xfId="50" xr:uid="{00000000-0005-0000-0000-00003D000000}"/>
    <cellStyle name="Normal 4 5" xfId="51" xr:uid="{00000000-0005-0000-0000-00003E000000}"/>
    <cellStyle name="Normal 4 6" xfId="52" xr:uid="{00000000-0005-0000-0000-00003F000000}"/>
    <cellStyle name="Normal 4 7" xfId="53" xr:uid="{00000000-0005-0000-0000-000040000000}"/>
    <cellStyle name="Normal 4 8" xfId="54" xr:uid="{00000000-0005-0000-0000-000041000000}"/>
    <cellStyle name="Normal 4 9" xfId="55" xr:uid="{00000000-0005-0000-0000-000042000000}"/>
    <cellStyle name="Normal 5" xfId="56" xr:uid="{00000000-0005-0000-0000-000043000000}"/>
    <cellStyle name="Normal 5 10" xfId="57" xr:uid="{00000000-0005-0000-0000-000044000000}"/>
    <cellStyle name="Normal 5 11" xfId="58" xr:uid="{00000000-0005-0000-0000-000045000000}"/>
    <cellStyle name="Normal 5 12" xfId="59" xr:uid="{00000000-0005-0000-0000-000046000000}"/>
    <cellStyle name="Normal 5 13" xfId="60" xr:uid="{00000000-0005-0000-0000-000047000000}"/>
    <cellStyle name="Normal 5 14" xfId="61" xr:uid="{00000000-0005-0000-0000-000048000000}"/>
    <cellStyle name="Normal 5 15" xfId="62" xr:uid="{00000000-0005-0000-0000-000049000000}"/>
    <cellStyle name="Normal 5 16" xfId="63" xr:uid="{00000000-0005-0000-0000-00004A000000}"/>
    <cellStyle name="Normal 5 17" xfId="64" xr:uid="{00000000-0005-0000-0000-00004B000000}"/>
    <cellStyle name="Normal 5 18" xfId="65" xr:uid="{00000000-0005-0000-0000-00004C000000}"/>
    <cellStyle name="Normal 5 19" xfId="66" xr:uid="{00000000-0005-0000-0000-00004D000000}"/>
    <cellStyle name="Normal 5 2" xfId="67" xr:uid="{00000000-0005-0000-0000-00004E000000}"/>
    <cellStyle name="Normal 5 20" xfId="68" xr:uid="{00000000-0005-0000-0000-00004F000000}"/>
    <cellStyle name="Normal 5 21" xfId="69" xr:uid="{00000000-0005-0000-0000-000050000000}"/>
    <cellStyle name="Normal 5 22" xfId="70" xr:uid="{00000000-0005-0000-0000-000051000000}"/>
    <cellStyle name="Normal 5 3" xfId="71" xr:uid="{00000000-0005-0000-0000-000052000000}"/>
    <cellStyle name="Normal 5 4" xfId="72" xr:uid="{00000000-0005-0000-0000-000053000000}"/>
    <cellStyle name="Normal 5 5" xfId="73" xr:uid="{00000000-0005-0000-0000-000054000000}"/>
    <cellStyle name="Normal 5 6" xfId="74" xr:uid="{00000000-0005-0000-0000-000055000000}"/>
    <cellStyle name="Normal 5 7" xfId="75" xr:uid="{00000000-0005-0000-0000-000056000000}"/>
    <cellStyle name="Normal 5 8" xfId="76" xr:uid="{00000000-0005-0000-0000-000057000000}"/>
    <cellStyle name="Normal 5 9" xfId="77" xr:uid="{00000000-0005-0000-0000-000058000000}"/>
    <cellStyle name="Normal 6" xfId="78" xr:uid="{00000000-0005-0000-0000-000059000000}"/>
    <cellStyle name="Normal 6 2" xfId="79" xr:uid="{00000000-0005-0000-0000-00005A000000}"/>
    <cellStyle name="Normal 6 3" xfId="80" xr:uid="{00000000-0005-0000-0000-00005B000000}"/>
    <cellStyle name="Normal 6 4" xfId="81" xr:uid="{00000000-0005-0000-0000-00005C000000}"/>
    <cellStyle name="Normal 6 5" xfId="82" xr:uid="{00000000-0005-0000-0000-00005D000000}"/>
    <cellStyle name="Normal 7" xfId="83" xr:uid="{00000000-0005-0000-0000-00005E000000}"/>
    <cellStyle name="Normal 7 2" xfId="84" xr:uid="{00000000-0005-0000-0000-00005F000000}"/>
    <cellStyle name="Normal 7 3" xfId="85" xr:uid="{00000000-0005-0000-0000-000060000000}"/>
    <cellStyle name="Normal 8" xfId="86" xr:uid="{00000000-0005-0000-0000-000061000000}"/>
    <cellStyle name="Normal 8 2" xfId="87" xr:uid="{00000000-0005-0000-0000-000062000000}"/>
    <cellStyle name="Normal 8 3" xfId="88" xr:uid="{00000000-0005-0000-0000-000063000000}"/>
    <cellStyle name="Normal 9 2" xfId="89" xr:uid="{00000000-0005-0000-0000-000064000000}"/>
    <cellStyle name="Normal_cronograma 6 meses 2" xfId="90" xr:uid="{00000000-0005-0000-0000-000065000000}"/>
    <cellStyle name="Normal_Pesquisa no referencial 10 de maio de 2013" xfId="195" xr:uid="{00000000-0005-0000-0000-000066000000}"/>
    <cellStyle name="Porcentagem" xfId="189" builtinId="5"/>
    <cellStyle name="Porcentagem 2" xfId="91" xr:uid="{00000000-0005-0000-0000-000068000000}"/>
    <cellStyle name="Porcentagem 3" xfId="194" xr:uid="{00000000-0005-0000-0000-000069000000}"/>
    <cellStyle name="Porcentagem 5" xfId="192" xr:uid="{00000000-0005-0000-0000-00006A000000}"/>
    <cellStyle name="Porcentagem 8 2" xfId="187" xr:uid="{00000000-0005-0000-0000-00006B000000}"/>
    <cellStyle name="Separador de milhares 10" xfId="92" xr:uid="{00000000-0005-0000-0000-00006C000000}"/>
    <cellStyle name="Separador de milhares 10 2" xfId="93" xr:uid="{00000000-0005-0000-0000-00006D000000}"/>
    <cellStyle name="Separador de milhares 10 2 2" xfId="94" xr:uid="{00000000-0005-0000-0000-00006E000000}"/>
    <cellStyle name="Separador de milhares 10 2 3" xfId="95" xr:uid="{00000000-0005-0000-0000-00006F000000}"/>
    <cellStyle name="Separador de milhares 10 3" xfId="96" xr:uid="{00000000-0005-0000-0000-000070000000}"/>
    <cellStyle name="Separador de milhares 10 4" xfId="97" xr:uid="{00000000-0005-0000-0000-000071000000}"/>
    <cellStyle name="Separador de milhares 11" xfId="98" xr:uid="{00000000-0005-0000-0000-000072000000}"/>
    <cellStyle name="Separador de milhares 11 2" xfId="99" xr:uid="{00000000-0005-0000-0000-000073000000}"/>
    <cellStyle name="Separador de milhares 11 2 2" xfId="100" xr:uid="{00000000-0005-0000-0000-000074000000}"/>
    <cellStyle name="Separador de milhares 11 2 3" xfId="101" xr:uid="{00000000-0005-0000-0000-000075000000}"/>
    <cellStyle name="Separador de milhares 11 3" xfId="102" xr:uid="{00000000-0005-0000-0000-000076000000}"/>
    <cellStyle name="Separador de milhares 11 4" xfId="103" xr:uid="{00000000-0005-0000-0000-000077000000}"/>
    <cellStyle name="Separador de milhares 12" xfId="104" xr:uid="{00000000-0005-0000-0000-000078000000}"/>
    <cellStyle name="Separador de milhares 12 2" xfId="105" xr:uid="{00000000-0005-0000-0000-000079000000}"/>
    <cellStyle name="Separador de milhares 12 3" xfId="106" xr:uid="{00000000-0005-0000-0000-00007A000000}"/>
    <cellStyle name="Separador de milhares 12 4" xfId="107" xr:uid="{00000000-0005-0000-0000-00007B000000}"/>
    <cellStyle name="Separador de milhares 12 5" xfId="108" xr:uid="{00000000-0005-0000-0000-00007C000000}"/>
    <cellStyle name="Separador de milhares 13" xfId="109" xr:uid="{00000000-0005-0000-0000-00007D000000}"/>
    <cellStyle name="Separador de milhares 13 2" xfId="110" xr:uid="{00000000-0005-0000-0000-00007E000000}"/>
    <cellStyle name="Separador de milhares 13 3" xfId="111" xr:uid="{00000000-0005-0000-0000-00007F000000}"/>
    <cellStyle name="Separador de milhares 14 2" xfId="112" xr:uid="{00000000-0005-0000-0000-000080000000}"/>
    <cellStyle name="Separador de milhares 15" xfId="113" xr:uid="{00000000-0005-0000-0000-000081000000}"/>
    <cellStyle name="Separador de milhares 15 2" xfId="114" xr:uid="{00000000-0005-0000-0000-000082000000}"/>
    <cellStyle name="Separador de milhares 15 3" xfId="115" xr:uid="{00000000-0005-0000-0000-000083000000}"/>
    <cellStyle name="Separador de milhares 16 2" xfId="116" xr:uid="{00000000-0005-0000-0000-000084000000}"/>
    <cellStyle name="Separador de milhares 17" xfId="117" xr:uid="{00000000-0005-0000-0000-000085000000}"/>
    <cellStyle name="Separador de milhares 17 2" xfId="118" xr:uid="{00000000-0005-0000-0000-000086000000}"/>
    <cellStyle name="Separador de milhares 17 3" xfId="119" xr:uid="{00000000-0005-0000-0000-000087000000}"/>
    <cellStyle name="Separador de milhares 18" xfId="120" xr:uid="{00000000-0005-0000-0000-000088000000}"/>
    <cellStyle name="Separador de milhares 18 2" xfId="121" xr:uid="{00000000-0005-0000-0000-000089000000}"/>
    <cellStyle name="Separador de milhares 18 3" xfId="122" xr:uid="{00000000-0005-0000-0000-00008A000000}"/>
    <cellStyle name="Separador de milhares 19" xfId="123" xr:uid="{00000000-0005-0000-0000-00008B000000}"/>
    <cellStyle name="Separador de milhares 19 2" xfId="124" xr:uid="{00000000-0005-0000-0000-00008C000000}"/>
    <cellStyle name="Separador de milhares 19 3" xfId="125" xr:uid="{00000000-0005-0000-0000-00008D000000}"/>
    <cellStyle name="Separador de milhares 2 2" xfId="126" xr:uid="{00000000-0005-0000-0000-00008E000000}"/>
    <cellStyle name="Separador de milhares 2 2 2" xfId="127" xr:uid="{00000000-0005-0000-0000-00008F000000}"/>
    <cellStyle name="Separador de milhares 2 2 3" xfId="128" xr:uid="{00000000-0005-0000-0000-000090000000}"/>
    <cellStyle name="Separador de milhares 2 2 4" xfId="129" xr:uid="{00000000-0005-0000-0000-000091000000}"/>
    <cellStyle name="Separador de milhares 2 2 5" xfId="130" xr:uid="{00000000-0005-0000-0000-000092000000}"/>
    <cellStyle name="Separador de milhares 2 3" xfId="131" xr:uid="{00000000-0005-0000-0000-000093000000}"/>
    <cellStyle name="Separador de milhares 2 3 2" xfId="132" xr:uid="{00000000-0005-0000-0000-000094000000}"/>
    <cellStyle name="Separador de milhares 2 4" xfId="133" xr:uid="{00000000-0005-0000-0000-000095000000}"/>
    <cellStyle name="Separador de milhares 2 5" xfId="134" xr:uid="{00000000-0005-0000-0000-000096000000}"/>
    <cellStyle name="Separador de milhares 2 6" xfId="135" xr:uid="{00000000-0005-0000-0000-000097000000}"/>
    <cellStyle name="Separador de milhares 2 7" xfId="136" xr:uid="{00000000-0005-0000-0000-000098000000}"/>
    <cellStyle name="Separador de milhares 2 8" xfId="137" xr:uid="{00000000-0005-0000-0000-000099000000}"/>
    <cellStyle name="Separador de milhares 21" xfId="138" xr:uid="{00000000-0005-0000-0000-00009A000000}"/>
    <cellStyle name="Separador de milhares 21 2" xfId="139" xr:uid="{00000000-0005-0000-0000-00009B000000}"/>
    <cellStyle name="Separador de milhares 21 3" xfId="140" xr:uid="{00000000-0005-0000-0000-00009C000000}"/>
    <cellStyle name="Separador de milhares 22" xfId="141" xr:uid="{00000000-0005-0000-0000-00009D000000}"/>
    <cellStyle name="Separador de milhares 22 2" xfId="142" xr:uid="{00000000-0005-0000-0000-00009E000000}"/>
    <cellStyle name="Separador de milhares 22 3" xfId="143" xr:uid="{00000000-0005-0000-0000-00009F000000}"/>
    <cellStyle name="Separador de milhares 23" xfId="144" xr:uid="{00000000-0005-0000-0000-0000A0000000}"/>
    <cellStyle name="Separador de milhares 23 2" xfId="145" xr:uid="{00000000-0005-0000-0000-0000A1000000}"/>
    <cellStyle name="Separador de milhares 23 3" xfId="146" xr:uid="{00000000-0005-0000-0000-0000A2000000}"/>
    <cellStyle name="Separador de milhares 24" xfId="147" xr:uid="{00000000-0005-0000-0000-0000A3000000}"/>
    <cellStyle name="Separador de milhares 24 2" xfId="148" xr:uid="{00000000-0005-0000-0000-0000A4000000}"/>
    <cellStyle name="Separador de milhares 24 3" xfId="149" xr:uid="{00000000-0005-0000-0000-0000A5000000}"/>
    <cellStyle name="Separador de milhares 31 2" xfId="150" xr:uid="{00000000-0005-0000-0000-0000A6000000}"/>
    <cellStyle name="Separador de milhares 4 2" xfId="151" xr:uid="{00000000-0005-0000-0000-0000A7000000}"/>
    <cellStyle name="Separador de milhares 4 3" xfId="152" xr:uid="{00000000-0005-0000-0000-0000A8000000}"/>
    <cellStyle name="Separador de milhares 4 4" xfId="153" xr:uid="{00000000-0005-0000-0000-0000A9000000}"/>
    <cellStyle name="Separador de milhares 4 5" xfId="154" xr:uid="{00000000-0005-0000-0000-0000AA000000}"/>
    <cellStyle name="Separador de milhares 4 6" xfId="155" xr:uid="{00000000-0005-0000-0000-0000AB000000}"/>
    <cellStyle name="Separador de milhares 4 7" xfId="156" xr:uid="{00000000-0005-0000-0000-0000AC000000}"/>
    <cellStyle name="Separador de milhares 4 8" xfId="157" xr:uid="{00000000-0005-0000-0000-0000AD000000}"/>
    <cellStyle name="Separador de milhares 7 2" xfId="158" xr:uid="{00000000-0005-0000-0000-0000AE000000}"/>
    <cellStyle name="Separador de milhares 7 3" xfId="159" xr:uid="{00000000-0005-0000-0000-0000AF000000}"/>
    <cellStyle name="Separador de milhares 7 4" xfId="160" xr:uid="{00000000-0005-0000-0000-0000B0000000}"/>
    <cellStyle name="Separador de milhares 7 5" xfId="161" xr:uid="{00000000-0005-0000-0000-0000B1000000}"/>
    <cellStyle name="Separador de milhares 7 6" xfId="162" xr:uid="{00000000-0005-0000-0000-0000B2000000}"/>
    <cellStyle name="Separador de milhares 7 7" xfId="163" xr:uid="{00000000-0005-0000-0000-0000B3000000}"/>
    <cellStyle name="Separador de milhares 7 8" xfId="164" xr:uid="{00000000-0005-0000-0000-0000B4000000}"/>
    <cellStyle name="Separador de milhares 8" xfId="165" xr:uid="{00000000-0005-0000-0000-0000B5000000}"/>
    <cellStyle name="Separador de milhares 8 2" xfId="166" xr:uid="{00000000-0005-0000-0000-0000B6000000}"/>
    <cellStyle name="Separador de milhares 8 3" xfId="167" xr:uid="{00000000-0005-0000-0000-0000B7000000}"/>
    <cellStyle name="Separador de milhares 8 4" xfId="168" xr:uid="{00000000-0005-0000-0000-0000B8000000}"/>
    <cellStyle name="Separador de milhares 8 5" xfId="169" xr:uid="{00000000-0005-0000-0000-0000B9000000}"/>
    <cellStyle name="Separador de milhares 9" xfId="170" xr:uid="{00000000-0005-0000-0000-0000BA000000}"/>
    <cellStyle name="Separador de milhares 9 2" xfId="171" xr:uid="{00000000-0005-0000-0000-0000BB000000}"/>
    <cellStyle name="Separador de milhares 9 2 2" xfId="172" xr:uid="{00000000-0005-0000-0000-0000BC000000}"/>
    <cellStyle name="Separador de milhares 9 2 3" xfId="173" xr:uid="{00000000-0005-0000-0000-0000BD000000}"/>
    <cellStyle name="Separador de milhares 9 3" xfId="174" xr:uid="{00000000-0005-0000-0000-0000BE000000}"/>
    <cellStyle name="Separador de milhares 9 4" xfId="175" xr:uid="{00000000-0005-0000-0000-0000BF000000}"/>
    <cellStyle name="Vírgula 2" xfId="176" xr:uid="{00000000-0005-0000-0000-0000C0000000}"/>
    <cellStyle name="Vírgula 2 2" xfId="190" xr:uid="{00000000-0005-0000-0000-0000C1000000}"/>
    <cellStyle name="Vírgula 3" xfId="177" xr:uid="{00000000-0005-0000-0000-0000C2000000}"/>
    <cellStyle name="Vírgula 3 2" xfId="178" xr:uid="{00000000-0005-0000-0000-0000C3000000}"/>
  </cellStyles>
  <dxfs count="38"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2</xdr:col>
      <xdr:colOff>533400</xdr:colOff>
      <xdr:row>3</xdr:row>
      <xdr:rowOff>14104</xdr:rowOff>
    </xdr:to>
    <xdr:pic>
      <xdr:nvPicPr>
        <xdr:cNvPr id="3" name="Imagem 4">
          <a:extLst>
            <a:ext uri="{FF2B5EF4-FFF2-40B4-BE49-F238E27FC236}">
              <a16:creationId xmlns:a16="http://schemas.microsoft.com/office/drawing/2014/main" id="{39EB0D15-1D4D-4AD9-A4FB-D13EB9853E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1562100" cy="7284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19050</xdr:rowOff>
    </xdr:from>
    <xdr:to>
      <xdr:col>3</xdr:col>
      <xdr:colOff>685800</xdr:colOff>
      <xdr:row>2</xdr:row>
      <xdr:rowOff>123825</xdr:rowOff>
    </xdr:to>
    <xdr:pic>
      <xdr:nvPicPr>
        <xdr:cNvPr id="4" name="Imagem 4">
          <a:extLst>
            <a:ext uri="{FF2B5EF4-FFF2-40B4-BE49-F238E27FC236}">
              <a16:creationId xmlns:a16="http://schemas.microsoft.com/office/drawing/2014/main" id="{7CC6501C-2A0F-45EC-B85F-0D090ABEBB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19050"/>
          <a:ext cx="2619375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187326</xdr:colOff>
      <xdr:row>1</xdr:row>
      <xdr:rowOff>6350</xdr:rowOff>
    </xdr:from>
    <xdr:to>
      <xdr:col>3</xdr:col>
      <xdr:colOff>244475</xdr:colOff>
      <xdr:row>4</xdr:row>
      <xdr:rowOff>95250</xdr:rowOff>
    </xdr:to>
    <xdr:pic>
      <xdr:nvPicPr>
        <xdr:cNvPr id="2" name="Imagem 4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6" y="228600"/>
          <a:ext cx="1946274" cy="708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145806</xdr:colOff>
      <xdr:row>0</xdr:row>
      <xdr:rowOff>74002</xdr:rowOff>
    </xdr:from>
    <xdr:to>
      <xdr:col>1</xdr:col>
      <xdr:colOff>172183</xdr:colOff>
      <xdr:row>2</xdr:row>
      <xdr:rowOff>457200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806" y="74002"/>
          <a:ext cx="635977" cy="7070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828675</xdr:colOff>
      <xdr:row>3</xdr:row>
      <xdr:rowOff>19050</xdr:rowOff>
    </xdr:from>
    <xdr:to>
      <xdr:col>4</xdr:col>
      <xdr:colOff>257175</xdr:colOff>
      <xdr:row>4</xdr:row>
      <xdr:rowOff>95250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>
          <a:spLocks noChangeArrowheads="1"/>
        </xdr:cNvSpPr>
      </xdr:nvSpPr>
      <xdr:spPr bwMode="auto">
        <a:xfrm>
          <a:off x="5019675" y="1152525"/>
          <a:ext cx="257175" cy="6572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3</xdr:col>
      <xdr:colOff>828675</xdr:colOff>
      <xdr:row>3</xdr:row>
      <xdr:rowOff>19050</xdr:rowOff>
    </xdr:from>
    <xdr:to>
      <xdr:col>4</xdr:col>
      <xdr:colOff>257175</xdr:colOff>
      <xdr:row>5</xdr:row>
      <xdr:rowOff>123825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>
          <a:spLocks noChangeArrowheads="1"/>
        </xdr:cNvSpPr>
      </xdr:nvSpPr>
      <xdr:spPr bwMode="auto">
        <a:xfrm>
          <a:off x="5019675" y="1152525"/>
          <a:ext cx="257175" cy="147637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3</xdr:col>
      <xdr:colOff>828675</xdr:colOff>
      <xdr:row>3</xdr:row>
      <xdr:rowOff>19050</xdr:rowOff>
    </xdr:from>
    <xdr:to>
      <xdr:col>4</xdr:col>
      <xdr:colOff>257175</xdr:colOff>
      <xdr:row>5</xdr:row>
      <xdr:rowOff>123825</xdr:rowOff>
    </xdr:to>
    <xdr:sp macro="" textlink="">
      <xdr:nvSpPr>
        <xdr:cNvPr id="5" name="CustomShape 1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>
          <a:spLocks noChangeArrowheads="1"/>
        </xdr:cNvSpPr>
      </xdr:nvSpPr>
      <xdr:spPr bwMode="auto">
        <a:xfrm>
          <a:off x="5019675" y="1152525"/>
          <a:ext cx="257175" cy="147637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3</xdr:col>
      <xdr:colOff>828675</xdr:colOff>
      <xdr:row>3</xdr:row>
      <xdr:rowOff>19050</xdr:rowOff>
    </xdr:from>
    <xdr:to>
      <xdr:col>4</xdr:col>
      <xdr:colOff>257175</xdr:colOff>
      <xdr:row>4</xdr:row>
      <xdr:rowOff>95250</xdr:rowOff>
    </xdr:to>
    <xdr:sp macro="" textlink="">
      <xdr:nvSpPr>
        <xdr:cNvPr id="6" name="CustomShape 1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>
          <a:spLocks noChangeArrowheads="1"/>
        </xdr:cNvSpPr>
      </xdr:nvSpPr>
      <xdr:spPr bwMode="auto">
        <a:xfrm>
          <a:off x="5019675" y="1152525"/>
          <a:ext cx="257175" cy="6572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3</xdr:col>
      <xdr:colOff>828675</xdr:colOff>
      <xdr:row>3</xdr:row>
      <xdr:rowOff>19050</xdr:rowOff>
    </xdr:from>
    <xdr:to>
      <xdr:col>4</xdr:col>
      <xdr:colOff>257175</xdr:colOff>
      <xdr:row>4</xdr:row>
      <xdr:rowOff>95250</xdr:rowOff>
    </xdr:to>
    <xdr:sp macro="" textlink="">
      <xdr:nvSpPr>
        <xdr:cNvPr id="7" name="CustomShape 1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>
          <a:spLocks noChangeArrowheads="1"/>
        </xdr:cNvSpPr>
      </xdr:nvSpPr>
      <xdr:spPr bwMode="auto">
        <a:xfrm>
          <a:off x="5019675" y="1152525"/>
          <a:ext cx="257175" cy="6572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3</xdr:col>
      <xdr:colOff>828675</xdr:colOff>
      <xdr:row>3</xdr:row>
      <xdr:rowOff>19050</xdr:rowOff>
    </xdr:from>
    <xdr:to>
      <xdr:col>4</xdr:col>
      <xdr:colOff>257175</xdr:colOff>
      <xdr:row>5</xdr:row>
      <xdr:rowOff>123825</xdr:rowOff>
    </xdr:to>
    <xdr:sp macro="" textlink="">
      <xdr:nvSpPr>
        <xdr:cNvPr id="8" name="CustomShape 1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>
          <a:spLocks noChangeArrowheads="1"/>
        </xdr:cNvSpPr>
      </xdr:nvSpPr>
      <xdr:spPr bwMode="auto">
        <a:xfrm>
          <a:off x="5019675" y="1152525"/>
          <a:ext cx="257175" cy="147637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3</xdr:col>
      <xdr:colOff>828675</xdr:colOff>
      <xdr:row>3</xdr:row>
      <xdr:rowOff>19050</xdr:rowOff>
    </xdr:from>
    <xdr:to>
      <xdr:col>4</xdr:col>
      <xdr:colOff>257175</xdr:colOff>
      <xdr:row>5</xdr:row>
      <xdr:rowOff>123825</xdr:rowOff>
    </xdr:to>
    <xdr:sp macro="" textlink="">
      <xdr:nvSpPr>
        <xdr:cNvPr id="9" name="CustomShape 1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>
          <a:spLocks noChangeArrowheads="1"/>
        </xdr:cNvSpPr>
      </xdr:nvSpPr>
      <xdr:spPr bwMode="auto">
        <a:xfrm>
          <a:off x="5019675" y="1152525"/>
          <a:ext cx="257175" cy="147637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3</xdr:col>
      <xdr:colOff>828675</xdr:colOff>
      <xdr:row>3</xdr:row>
      <xdr:rowOff>19050</xdr:rowOff>
    </xdr:from>
    <xdr:to>
      <xdr:col>4</xdr:col>
      <xdr:colOff>257175</xdr:colOff>
      <xdr:row>4</xdr:row>
      <xdr:rowOff>95250</xdr:rowOff>
    </xdr:to>
    <xdr:sp macro="" textlink="">
      <xdr:nvSpPr>
        <xdr:cNvPr id="10" name="CustomShape 1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>
          <a:spLocks noChangeArrowheads="1"/>
        </xdr:cNvSpPr>
      </xdr:nvSpPr>
      <xdr:spPr bwMode="auto">
        <a:xfrm>
          <a:off x="5019675" y="1152525"/>
          <a:ext cx="257175" cy="6572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3</xdr:col>
      <xdr:colOff>828675</xdr:colOff>
      <xdr:row>4</xdr:row>
      <xdr:rowOff>57150</xdr:rowOff>
    </xdr:from>
    <xdr:to>
      <xdr:col>4</xdr:col>
      <xdr:colOff>257175</xdr:colOff>
      <xdr:row>5</xdr:row>
      <xdr:rowOff>95250</xdr:rowOff>
    </xdr:to>
    <xdr:sp macro="" textlink="">
      <xdr:nvSpPr>
        <xdr:cNvPr id="11" name="CustomShape 1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>
          <a:spLocks noChangeArrowheads="1"/>
        </xdr:cNvSpPr>
      </xdr:nvSpPr>
      <xdr:spPr bwMode="auto">
        <a:xfrm>
          <a:off x="5019675" y="1771650"/>
          <a:ext cx="257175" cy="82867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3</xdr:col>
      <xdr:colOff>828675</xdr:colOff>
      <xdr:row>4</xdr:row>
      <xdr:rowOff>57150</xdr:rowOff>
    </xdr:from>
    <xdr:to>
      <xdr:col>4</xdr:col>
      <xdr:colOff>257175</xdr:colOff>
      <xdr:row>5</xdr:row>
      <xdr:rowOff>161925</xdr:rowOff>
    </xdr:to>
    <xdr:sp macro="" textlink="">
      <xdr:nvSpPr>
        <xdr:cNvPr id="12" name="CustomShape 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>
          <a:spLocks noChangeArrowheads="1"/>
        </xdr:cNvSpPr>
      </xdr:nvSpPr>
      <xdr:spPr bwMode="auto">
        <a:xfrm>
          <a:off x="5019675" y="1771650"/>
          <a:ext cx="257175" cy="89535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3</xdr:col>
      <xdr:colOff>828675</xdr:colOff>
      <xdr:row>4</xdr:row>
      <xdr:rowOff>57150</xdr:rowOff>
    </xdr:from>
    <xdr:to>
      <xdr:col>4</xdr:col>
      <xdr:colOff>257175</xdr:colOff>
      <xdr:row>5</xdr:row>
      <xdr:rowOff>161925</xdr:rowOff>
    </xdr:to>
    <xdr:sp macro="" textlink="">
      <xdr:nvSpPr>
        <xdr:cNvPr id="13" name="CustomShape 1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>
          <a:spLocks noChangeArrowheads="1"/>
        </xdr:cNvSpPr>
      </xdr:nvSpPr>
      <xdr:spPr bwMode="auto">
        <a:xfrm>
          <a:off x="5019675" y="1771650"/>
          <a:ext cx="257175" cy="89535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3</xdr:col>
      <xdr:colOff>828675</xdr:colOff>
      <xdr:row>4</xdr:row>
      <xdr:rowOff>57150</xdr:rowOff>
    </xdr:from>
    <xdr:to>
      <xdr:col>4</xdr:col>
      <xdr:colOff>257175</xdr:colOff>
      <xdr:row>5</xdr:row>
      <xdr:rowOff>161925</xdr:rowOff>
    </xdr:to>
    <xdr:sp macro="" textlink="">
      <xdr:nvSpPr>
        <xdr:cNvPr id="14" name="CustomShape 1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>
          <a:spLocks noChangeArrowheads="1"/>
        </xdr:cNvSpPr>
      </xdr:nvSpPr>
      <xdr:spPr bwMode="auto">
        <a:xfrm>
          <a:off x="5019675" y="1771650"/>
          <a:ext cx="257175" cy="89535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3</xdr:col>
      <xdr:colOff>828675</xdr:colOff>
      <xdr:row>4</xdr:row>
      <xdr:rowOff>57150</xdr:rowOff>
    </xdr:from>
    <xdr:to>
      <xdr:col>4</xdr:col>
      <xdr:colOff>257175</xdr:colOff>
      <xdr:row>5</xdr:row>
      <xdr:rowOff>161925</xdr:rowOff>
    </xdr:to>
    <xdr:sp macro="" textlink="">
      <xdr:nvSpPr>
        <xdr:cNvPr id="15" name="CustomShape 1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>
          <a:spLocks noChangeArrowheads="1"/>
        </xdr:cNvSpPr>
      </xdr:nvSpPr>
      <xdr:spPr bwMode="auto">
        <a:xfrm>
          <a:off x="5019675" y="1771650"/>
          <a:ext cx="257175" cy="89535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3</xdr:col>
      <xdr:colOff>828675</xdr:colOff>
      <xdr:row>4</xdr:row>
      <xdr:rowOff>0</xdr:rowOff>
    </xdr:from>
    <xdr:to>
      <xdr:col>4</xdr:col>
      <xdr:colOff>257175</xdr:colOff>
      <xdr:row>5</xdr:row>
      <xdr:rowOff>152400</xdr:rowOff>
    </xdr:to>
    <xdr:sp macro="" textlink="">
      <xdr:nvSpPr>
        <xdr:cNvPr id="16" name="CustomShape 1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>
          <a:spLocks noChangeArrowheads="1"/>
        </xdr:cNvSpPr>
      </xdr:nvSpPr>
      <xdr:spPr bwMode="auto">
        <a:xfrm>
          <a:off x="5019675" y="1714500"/>
          <a:ext cx="257175" cy="94297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3</xdr:col>
      <xdr:colOff>828675</xdr:colOff>
      <xdr:row>4</xdr:row>
      <xdr:rowOff>0</xdr:rowOff>
    </xdr:from>
    <xdr:to>
      <xdr:col>4</xdr:col>
      <xdr:colOff>257175</xdr:colOff>
      <xdr:row>5</xdr:row>
      <xdr:rowOff>152400</xdr:rowOff>
    </xdr:to>
    <xdr:sp macro="" textlink="">
      <xdr:nvSpPr>
        <xdr:cNvPr id="17" name="CustomShape 1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>
          <a:spLocks noChangeArrowheads="1"/>
        </xdr:cNvSpPr>
      </xdr:nvSpPr>
      <xdr:spPr bwMode="auto">
        <a:xfrm>
          <a:off x="5019675" y="1714500"/>
          <a:ext cx="257175" cy="94297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3</xdr:col>
      <xdr:colOff>828675</xdr:colOff>
      <xdr:row>4</xdr:row>
      <xdr:rowOff>0</xdr:rowOff>
    </xdr:from>
    <xdr:to>
      <xdr:col>4</xdr:col>
      <xdr:colOff>257175</xdr:colOff>
      <xdr:row>5</xdr:row>
      <xdr:rowOff>152400</xdr:rowOff>
    </xdr:to>
    <xdr:sp macro="" textlink="">
      <xdr:nvSpPr>
        <xdr:cNvPr id="18" name="CustomShape 1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>
          <a:spLocks noChangeArrowheads="1"/>
        </xdr:cNvSpPr>
      </xdr:nvSpPr>
      <xdr:spPr bwMode="auto">
        <a:xfrm>
          <a:off x="5019675" y="1714500"/>
          <a:ext cx="257175" cy="94297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3</xdr:col>
      <xdr:colOff>828675</xdr:colOff>
      <xdr:row>4</xdr:row>
      <xdr:rowOff>0</xdr:rowOff>
    </xdr:from>
    <xdr:to>
      <xdr:col>4</xdr:col>
      <xdr:colOff>257175</xdr:colOff>
      <xdr:row>5</xdr:row>
      <xdr:rowOff>152400</xdr:rowOff>
    </xdr:to>
    <xdr:sp macro="" textlink="">
      <xdr:nvSpPr>
        <xdr:cNvPr id="19" name="CustomShape 1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SpPr>
          <a:spLocks noChangeArrowheads="1"/>
        </xdr:cNvSpPr>
      </xdr:nvSpPr>
      <xdr:spPr bwMode="auto">
        <a:xfrm>
          <a:off x="5019675" y="1714500"/>
          <a:ext cx="257175" cy="94297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3</xdr:col>
      <xdr:colOff>828675</xdr:colOff>
      <xdr:row>4</xdr:row>
      <xdr:rowOff>0</xdr:rowOff>
    </xdr:from>
    <xdr:to>
      <xdr:col>4</xdr:col>
      <xdr:colOff>257175</xdr:colOff>
      <xdr:row>5</xdr:row>
      <xdr:rowOff>152400</xdr:rowOff>
    </xdr:to>
    <xdr:sp macro="" textlink="">
      <xdr:nvSpPr>
        <xdr:cNvPr id="20" name="CustomShape 1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SpPr>
          <a:spLocks noChangeArrowheads="1"/>
        </xdr:cNvSpPr>
      </xdr:nvSpPr>
      <xdr:spPr bwMode="auto">
        <a:xfrm>
          <a:off x="5019675" y="1714500"/>
          <a:ext cx="257175" cy="94297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159204</xdr:rowOff>
    </xdr:from>
    <xdr:to>
      <xdr:col>0</xdr:col>
      <xdr:colOff>1197785</xdr:colOff>
      <xdr:row>2</xdr:row>
      <xdr:rowOff>408215</xdr:rowOff>
    </xdr:to>
    <xdr:pic>
      <xdr:nvPicPr>
        <xdr:cNvPr id="3" name="Imagem 137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9204"/>
          <a:ext cx="1197785" cy="8613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BRAS%2002/Downloads/teatr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BRAS%2002/Desktop/PROCESSO%20HERCULANO%20BANDEIRA/OR&#199;AMENTO%20ONERADO%20HERCULANO%20BANDEIR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MEMÓRIA DE CALCULO"/>
      <sheetName val="COMPOSIÇÕES"/>
    </sheetNames>
    <sheetDataSet>
      <sheetData sheetId="0">
        <row r="136">
          <cell r="A136" t="str">
            <v>12.0</v>
          </cell>
        </row>
        <row r="141">
          <cell r="A141" t="str">
            <v>13.0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ORIA DE CALCULO"/>
      <sheetName val="PLANILHA ORÇAMENTÁRIA"/>
      <sheetName val="CRONOGRAMA "/>
      <sheetName val="TABELAS"/>
      <sheetName val="CPU"/>
    </sheetNames>
    <sheetDataSet>
      <sheetData sheetId="0">
        <row r="1">
          <cell r="A1" t="str">
            <v>MEMÓRIA DE CALCULO DE QUANTIDADES</v>
          </cell>
        </row>
        <row r="4">
          <cell r="A4" t="str">
            <v>MUNICÍPIO/UF:</v>
          </cell>
          <cell r="D4" t="str">
            <v>GESTOR / AÇÃO:</v>
          </cell>
          <cell r="E4" t="str">
            <v>ENDEREÇO:</v>
          </cell>
        </row>
        <row r="5">
          <cell r="A5" t="str">
            <v>PAUDALHO / PE</v>
          </cell>
          <cell r="D5" t="str">
            <v>SECRETARIA DE DESENVOLVIMENTO URBANO E AGRÁRIO</v>
          </cell>
          <cell r="E5" t="str">
            <v>BR-408, KM 76, CHÃ DE CAPOEIRA, PAUDALHO-PE</v>
          </cell>
        </row>
        <row r="6">
          <cell r="O6" t="str">
            <v>TABELA DE ORIENTAÇÃO/        PLANILHA ORÇAMENTÁRIA</v>
          </cell>
        </row>
        <row r="7">
          <cell r="A7" t="str">
            <v xml:space="preserve">PROPONENTE:                                   </v>
          </cell>
          <cell r="D7" t="str">
            <v xml:space="preserve">OBJETO:  </v>
          </cell>
          <cell r="E7" t="str">
            <v xml:space="preserve">EMPREENDIMENTO: </v>
          </cell>
        </row>
        <row r="8">
          <cell r="A8" t="str">
            <v>PREFEITURA DO PAUDALHO</v>
          </cell>
          <cell r="D8" t="str">
            <v>CONTRATAÇÃO DE EMPRESA DE ENGENHARIA PARA EXECUÇÃO DE REFORMA E AMPLIAÇÃO DA ESCOLA MUNICIPAL HERCULANO BANDEIRA, NO MUNICÍPIO DO PAUDALHO/PE.</v>
          </cell>
          <cell r="E8" t="str">
            <v>EXECUÇÃO DE REFORMA E AMPLIAÇÃO DA ESCOLA MUNICIPAL HERCULANO BANDEIRA, NO MUNICÍPIO DO PAUDALHO/PE.</v>
          </cell>
        </row>
        <row r="10">
          <cell r="A10" t="str">
            <v>ITEM</v>
          </cell>
          <cell r="B10" t="str">
            <v>FONTE</v>
          </cell>
          <cell r="C10" t="str">
            <v>CÓDIGO</v>
          </cell>
          <cell r="D10" t="str">
            <v>DESCRIÇÃO</v>
          </cell>
          <cell r="E10" t="str">
            <v>UNID.</v>
          </cell>
          <cell r="F10" t="str">
            <v>COMPR.</v>
          </cell>
          <cell r="H10" t="str">
            <v>LARG.</v>
          </cell>
          <cell r="J10" t="str">
            <v>ALTURA</v>
          </cell>
          <cell r="L10" t="str">
            <v>QUANT.</v>
          </cell>
          <cell r="N10" t="str">
            <v>TOTAL</v>
          </cell>
          <cell r="O10" t="str">
            <v>QUANT. TOTAL</v>
          </cell>
          <cell r="P10" t="str">
            <v>PREÇO UNITÁRIO</v>
          </cell>
        </row>
        <row r="11">
          <cell r="A11" t="str">
            <v>1.0</v>
          </cell>
          <cell r="D11" t="str">
            <v>SERVIÇOS PRELIMINARES</v>
          </cell>
        </row>
        <row r="12">
          <cell r="A12" t="str">
            <v>1.1</v>
          </cell>
          <cell r="B12" t="str">
            <v>SINAPI INSUMOS</v>
          </cell>
          <cell r="C12">
            <v>4813</v>
          </cell>
          <cell r="D12" t="str">
            <v>PLACA DE OBRA (PARA CONSTRUCAO CIVIL) EM CHAPA GALVANIZADA *N. 22*, ADESIVADA, DE *2,0 X 1,125* M</v>
          </cell>
          <cell r="E12" t="str">
            <v xml:space="preserve">M2    </v>
          </cell>
          <cell r="O12">
            <v>7</v>
          </cell>
          <cell r="P12">
            <v>225</v>
          </cell>
        </row>
        <row r="13">
          <cell r="F13">
            <v>3.5</v>
          </cell>
          <cell r="G13" t="str">
            <v>x</v>
          </cell>
          <cell r="H13">
            <v>2</v>
          </cell>
          <cell r="M13" t="str">
            <v>=</v>
          </cell>
          <cell r="N13">
            <v>7</v>
          </cell>
        </row>
        <row r="14">
          <cell r="D14" t="str">
            <v>Total item 1.1</v>
          </cell>
          <cell r="L14" t="str">
            <v>TOTAL</v>
          </cell>
          <cell r="M14" t="str">
            <v>=</v>
          </cell>
          <cell r="N14">
            <v>7</v>
          </cell>
        </row>
        <row r="16">
          <cell r="A16" t="str">
            <v>1.2</v>
          </cell>
          <cell r="B16" t="str">
            <v>SINAPI</v>
          </cell>
          <cell r="C16">
            <v>97622</v>
          </cell>
          <cell r="D16" t="str">
            <v>DEMOLIÇÃO DE ALVENARIA DE BLOCO FURADO, DE FORMA MANUAL, SEM REAPROVEITAMENTO. AF_12/2017</v>
          </cell>
          <cell r="E16" t="str">
            <v>M3</v>
          </cell>
          <cell r="O16">
            <v>3.24</v>
          </cell>
          <cell r="P16">
            <v>45.13</v>
          </cell>
        </row>
        <row r="17">
          <cell r="D17" t="str">
            <v>PAREDES INTERNAS CONFORME PROJETO</v>
          </cell>
          <cell r="F17">
            <v>1.8</v>
          </cell>
          <cell r="G17" t="str">
            <v>x</v>
          </cell>
          <cell r="H17">
            <v>0.15</v>
          </cell>
          <cell r="I17" t="str">
            <v>X</v>
          </cell>
          <cell r="J17">
            <v>3</v>
          </cell>
          <cell r="M17" t="str">
            <v>=</v>
          </cell>
          <cell r="N17">
            <v>0.81</v>
          </cell>
        </row>
        <row r="18">
          <cell r="F18">
            <v>0.6</v>
          </cell>
          <cell r="G18" t="str">
            <v>x</v>
          </cell>
          <cell r="H18">
            <v>0.15</v>
          </cell>
          <cell r="I18" t="str">
            <v>X</v>
          </cell>
          <cell r="J18">
            <v>3</v>
          </cell>
          <cell r="K18" t="str">
            <v>X</v>
          </cell>
          <cell r="L18">
            <v>2</v>
          </cell>
          <cell r="M18" t="str">
            <v>=</v>
          </cell>
          <cell r="N18">
            <v>0.54</v>
          </cell>
        </row>
        <row r="19">
          <cell r="D19" t="str">
            <v>PILAR</v>
          </cell>
          <cell r="F19">
            <v>0.7</v>
          </cell>
          <cell r="G19" t="str">
            <v>x</v>
          </cell>
          <cell r="H19">
            <v>0.3</v>
          </cell>
          <cell r="I19" t="str">
            <v>X</v>
          </cell>
          <cell r="J19">
            <v>3</v>
          </cell>
          <cell r="K19" t="str">
            <v>X</v>
          </cell>
          <cell r="L19">
            <v>3</v>
          </cell>
          <cell r="M19" t="str">
            <v>=</v>
          </cell>
          <cell r="N19">
            <v>1.89</v>
          </cell>
        </row>
        <row r="20">
          <cell r="D20" t="str">
            <v>Total item 1.2</v>
          </cell>
          <cell r="L20" t="str">
            <v>TOTAL</v>
          </cell>
          <cell r="M20" t="str">
            <v>=</v>
          </cell>
          <cell r="N20">
            <v>3.24</v>
          </cell>
        </row>
        <row r="22">
          <cell r="A22" t="str">
            <v>1.3</v>
          </cell>
          <cell r="B22" t="str">
            <v>EMLURB</v>
          </cell>
          <cell r="C22" t="str">
            <v>04.04.040</v>
          </cell>
          <cell r="D22" t="str">
            <v>FORNECIMENTO DE BARRO PARA ATERRO, INCLUSIVE CARGA, DESCARGA E TRANSPORTE COM D.M.T. 6 KM.</v>
          </cell>
          <cell r="E22" t="str">
            <v>M3</v>
          </cell>
          <cell r="O22">
            <v>9.4</v>
          </cell>
          <cell r="P22" t="str">
            <v>39,09</v>
          </cell>
        </row>
        <row r="23">
          <cell r="D23" t="str">
            <v>ATERRO AMPLIAÇÃO</v>
          </cell>
          <cell r="F23">
            <v>8.9499999999999993</v>
          </cell>
          <cell r="G23" t="str">
            <v>X</v>
          </cell>
          <cell r="H23">
            <v>3.5</v>
          </cell>
          <cell r="I23" t="str">
            <v>X</v>
          </cell>
          <cell r="J23">
            <v>0.3</v>
          </cell>
          <cell r="M23" t="str">
            <v>=</v>
          </cell>
          <cell r="N23">
            <v>9.4</v>
          </cell>
        </row>
        <row r="24">
          <cell r="D24" t="str">
            <v>Total item 1.3</v>
          </cell>
          <cell r="L24" t="str">
            <v>TOTAL</v>
          </cell>
          <cell r="M24" t="str">
            <v>=</v>
          </cell>
          <cell r="N24">
            <v>9.4</v>
          </cell>
        </row>
        <row r="26">
          <cell r="A26" t="str">
            <v>1.4</v>
          </cell>
          <cell r="B26" t="str">
            <v>SINAPI</v>
          </cell>
          <cell r="C26">
            <v>97633</v>
          </cell>
          <cell r="D26" t="str">
            <v>DEMOLIÇÃO DE REVESTIMENTO CERÂMICO, DE FORMA MANUAL, SEM REAPROVEITAMENTO. AF_12/2017</v>
          </cell>
          <cell r="E26" t="str">
            <v>M2</v>
          </cell>
          <cell r="O26">
            <v>189.04</v>
          </cell>
          <cell r="P26">
            <v>18.8</v>
          </cell>
        </row>
        <row r="27">
          <cell r="D27" t="str">
            <v>PAREDE</v>
          </cell>
        </row>
        <row r="28">
          <cell r="D28" t="str">
            <v>COZINHA - DISPENSA</v>
          </cell>
          <cell r="F28">
            <v>26.48</v>
          </cell>
          <cell r="G28" t="str">
            <v>X</v>
          </cell>
          <cell r="J28">
            <v>2.6</v>
          </cell>
          <cell r="M28" t="str">
            <v>=</v>
          </cell>
          <cell r="N28">
            <v>52.52</v>
          </cell>
        </row>
        <row r="29">
          <cell r="D29" t="str">
            <v>WC MASC-FEM</v>
          </cell>
          <cell r="F29">
            <v>21.2</v>
          </cell>
          <cell r="G29" t="str">
            <v>X</v>
          </cell>
          <cell r="J29">
            <v>2.6</v>
          </cell>
          <cell r="K29" t="str">
            <v>X</v>
          </cell>
          <cell r="L29">
            <v>2</v>
          </cell>
          <cell r="M29" t="str">
            <v>=</v>
          </cell>
          <cell r="N29">
            <v>70.41</v>
          </cell>
        </row>
        <row r="30">
          <cell r="D30" t="str">
            <v xml:space="preserve">WC </v>
          </cell>
          <cell r="F30">
            <v>8.1999999999999993</v>
          </cell>
          <cell r="G30" t="str">
            <v>X</v>
          </cell>
          <cell r="J30">
            <v>2.6</v>
          </cell>
          <cell r="M30" t="str">
            <v>=</v>
          </cell>
          <cell r="N30">
            <v>53.56</v>
          </cell>
        </row>
        <row r="31">
          <cell r="D31" t="str">
            <v>PISO</v>
          </cell>
        </row>
        <row r="32">
          <cell r="D32" t="str">
            <v>WC MASC-FEM</v>
          </cell>
          <cell r="F32">
            <v>9.25</v>
          </cell>
          <cell r="M32" t="str">
            <v>=</v>
          </cell>
          <cell r="N32">
            <v>9.25</v>
          </cell>
        </row>
        <row r="33">
          <cell r="D33" t="str">
            <v xml:space="preserve">WC </v>
          </cell>
          <cell r="F33">
            <v>3.3</v>
          </cell>
          <cell r="M33" t="str">
            <v>=</v>
          </cell>
          <cell r="N33">
            <v>3.3</v>
          </cell>
        </row>
        <row r="34">
          <cell r="D34" t="str">
            <v>Total item 1.4</v>
          </cell>
          <cell r="L34" t="str">
            <v>TOTAL</v>
          </cell>
          <cell r="M34" t="str">
            <v>=</v>
          </cell>
          <cell r="N34">
            <v>189.04</v>
          </cell>
        </row>
        <row r="36">
          <cell r="A36" t="str">
            <v>1.5</v>
          </cell>
          <cell r="B36" t="str">
            <v>SEDUC</v>
          </cell>
          <cell r="C36" t="str">
            <v xml:space="preserve">03.01.172 </v>
          </cell>
          <cell r="D36" t="str">
            <v>APICOAMENTO EM ALVENARIA DE TIJOLO APARENTE</v>
          </cell>
          <cell r="E36" t="str">
            <v>M2</v>
          </cell>
          <cell r="O36">
            <v>503.81</v>
          </cell>
          <cell r="P36">
            <v>2.42</v>
          </cell>
        </row>
        <row r="37">
          <cell r="D37" t="str">
            <v>PAREDE</v>
          </cell>
        </row>
        <row r="38">
          <cell r="D38" t="str">
            <v>SALA DE AULA 01</v>
          </cell>
          <cell r="F38">
            <v>23.9</v>
          </cell>
          <cell r="G38" t="str">
            <v>X</v>
          </cell>
          <cell r="J38">
            <v>1.6</v>
          </cell>
          <cell r="M38" t="str">
            <v>=</v>
          </cell>
          <cell r="N38">
            <v>38.24</v>
          </cell>
        </row>
        <row r="39">
          <cell r="D39" t="str">
            <v>RECREIO</v>
          </cell>
          <cell r="F39">
            <v>19</v>
          </cell>
          <cell r="G39" t="str">
            <v>X</v>
          </cell>
          <cell r="J39">
            <v>1.6</v>
          </cell>
          <cell r="M39" t="str">
            <v>=</v>
          </cell>
          <cell r="N39">
            <v>30.4</v>
          </cell>
        </row>
        <row r="40">
          <cell r="D40" t="str">
            <v>SALA DE AULA 02</v>
          </cell>
          <cell r="F40">
            <v>24.9</v>
          </cell>
          <cell r="G40" t="str">
            <v>X</v>
          </cell>
          <cell r="J40">
            <v>1.6</v>
          </cell>
          <cell r="M40" t="str">
            <v>=</v>
          </cell>
          <cell r="N40">
            <v>39.840000000000003</v>
          </cell>
        </row>
        <row r="41">
          <cell r="D41" t="str">
            <v>DISPENSA 02</v>
          </cell>
          <cell r="F41">
            <v>12.87</v>
          </cell>
          <cell r="G41" t="str">
            <v>X</v>
          </cell>
          <cell r="J41">
            <v>1.6</v>
          </cell>
          <cell r="M41" t="str">
            <v>=</v>
          </cell>
          <cell r="N41">
            <v>20.59</v>
          </cell>
        </row>
        <row r="42">
          <cell r="D42" t="str">
            <v>BIBLIOTECA</v>
          </cell>
          <cell r="F42">
            <v>11.7</v>
          </cell>
          <cell r="G42" t="str">
            <v>X</v>
          </cell>
          <cell r="J42">
            <v>1.6</v>
          </cell>
          <cell r="M42" t="str">
            <v>=</v>
          </cell>
          <cell r="N42">
            <v>18.72</v>
          </cell>
        </row>
        <row r="43">
          <cell r="D43" t="str">
            <v>SALA DOS PROFESSORES</v>
          </cell>
          <cell r="F43">
            <v>11.32</v>
          </cell>
          <cell r="G43" t="str">
            <v>X</v>
          </cell>
          <cell r="J43">
            <v>1.6</v>
          </cell>
          <cell r="M43" t="str">
            <v>=</v>
          </cell>
          <cell r="N43">
            <v>18.11</v>
          </cell>
        </row>
        <row r="44">
          <cell r="D44" t="str">
            <v>SECRETARIA</v>
          </cell>
          <cell r="F44">
            <v>13.15</v>
          </cell>
          <cell r="G44" t="str">
            <v>X</v>
          </cell>
          <cell r="J44">
            <v>1.6</v>
          </cell>
          <cell r="M44" t="str">
            <v>=</v>
          </cell>
          <cell r="N44">
            <v>21.04</v>
          </cell>
        </row>
        <row r="45">
          <cell r="D45" t="str">
            <v>SALA DE AULA 03</v>
          </cell>
          <cell r="F45">
            <v>25.92</v>
          </cell>
          <cell r="G45" t="str">
            <v>X</v>
          </cell>
          <cell r="J45">
            <v>1.6</v>
          </cell>
          <cell r="M45" t="str">
            <v>=</v>
          </cell>
          <cell r="N45">
            <v>41.47</v>
          </cell>
        </row>
        <row r="46">
          <cell r="D46" t="str">
            <v>SALA DE AULA 04</v>
          </cell>
          <cell r="F46">
            <v>25.95</v>
          </cell>
          <cell r="G46" t="str">
            <v>X</v>
          </cell>
          <cell r="J46">
            <v>1.6</v>
          </cell>
          <cell r="M46" t="str">
            <v>=</v>
          </cell>
          <cell r="N46">
            <v>41.52</v>
          </cell>
        </row>
        <row r="47">
          <cell r="D47" t="str">
            <v>PISO</v>
          </cell>
        </row>
        <row r="48">
          <cell r="D48" t="str">
            <v>SALA DE AULA</v>
          </cell>
          <cell r="F48">
            <v>34.950000000000003</v>
          </cell>
          <cell r="M48" t="str">
            <v>=</v>
          </cell>
          <cell r="N48">
            <v>34.950000000000003</v>
          </cell>
        </row>
        <row r="49">
          <cell r="D49" t="str">
            <v>RECREIO</v>
          </cell>
          <cell r="F49">
            <v>44</v>
          </cell>
          <cell r="M49" t="str">
            <v>=</v>
          </cell>
          <cell r="N49">
            <v>44</v>
          </cell>
        </row>
        <row r="50">
          <cell r="D50" t="str">
            <v>SALA DE AULA 02</v>
          </cell>
          <cell r="F50">
            <v>34.85</v>
          </cell>
          <cell r="M50" t="str">
            <v>=</v>
          </cell>
          <cell r="N50">
            <v>34.85</v>
          </cell>
        </row>
        <row r="51">
          <cell r="D51" t="str">
            <v>DISPENSA 02</v>
          </cell>
          <cell r="F51">
            <v>8.66</v>
          </cell>
          <cell r="M51" t="str">
            <v>=</v>
          </cell>
          <cell r="N51">
            <v>8.66</v>
          </cell>
        </row>
        <row r="52">
          <cell r="D52" t="str">
            <v>BIBLIOTECA</v>
          </cell>
          <cell r="F52">
            <v>8.5</v>
          </cell>
          <cell r="M52" t="str">
            <v>=</v>
          </cell>
          <cell r="N52">
            <v>8.5</v>
          </cell>
        </row>
        <row r="53">
          <cell r="D53" t="str">
            <v>SALA DOS PROFESSORES</v>
          </cell>
          <cell r="F53">
            <v>8.1199999999999992</v>
          </cell>
          <cell r="M53" t="str">
            <v>=</v>
          </cell>
          <cell r="N53">
            <v>8.1199999999999992</v>
          </cell>
        </row>
        <row r="54">
          <cell r="D54" t="str">
            <v>SECRETARIA</v>
          </cell>
          <cell r="F54">
            <v>10.8</v>
          </cell>
          <cell r="M54" t="str">
            <v>=</v>
          </cell>
          <cell r="N54">
            <v>10.8</v>
          </cell>
        </row>
        <row r="55">
          <cell r="D55" t="str">
            <v>SALA DE AULA 03</v>
          </cell>
          <cell r="F55">
            <v>42</v>
          </cell>
          <cell r="M55" t="str">
            <v>=</v>
          </cell>
          <cell r="N55">
            <v>42</v>
          </cell>
        </row>
        <row r="56">
          <cell r="D56" t="str">
            <v>SALA DE AULA 04</v>
          </cell>
          <cell r="F56">
            <v>42</v>
          </cell>
          <cell r="M56" t="str">
            <v>=</v>
          </cell>
          <cell r="N56">
            <v>42</v>
          </cell>
        </row>
        <row r="57">
          <cell r="D57" t="str">
            <v>Total item 1.5</v>
          </cell>
          <cell r="L57" t="str">
            <v>TOTAL</v>
          </cell>
          <cell r="M57" t="str">
            <v>=</v>
          </cell>
          <cell r="N57">
            <v>503.81</v>
          </cell>
        </row>
        <row r="59">
          <cell r="A59" t="str">
            <v>1.6</v>
          </cell>
          <cell r="B59" t="str">
            <v>EMLURB</v>
          </cell>
          <cell r="C59" t="str">
            <v>03.01.050</v>
          </cell>
          <cell r="D59" t="str">
            <v>RETIRADA DE ESQUADRIAS DE MADEIRA OU METALICAS.</v>
          </cell>
          <cell r="E59" t="str">
            <v>M2</v>
          </cell>
          <cell r="O59">
            <v>44.1</v>
          </cell>
          <cell r="P59" t="str">
            <v>13,35</v>
          </cell>
        </row>
        <row r="60">
          <cell r="D60" t="str">
            <v xml:space="preserve">PORTAS </v>
          </cell>
          <cell r="F60">
            <v>0.8</v>
          </cell>
          <cell r="G60" t="str">
            <v>x</v>
          </cell>
          <cell r="J60">
            <v>2.1</v>
          </cell>
          <cell r="K60" t="str">
            <v>x</v>
          </cell>
          <cell r="L60">
            <v>20</v>
          </cell>
          <cell r="M60" t="str">
            <v>=</v>
          </cell>
          <cell r="N60">
            <v>33.6</v>
          </cell>
        </row>
        <row r="61">
          <cell r="D61" t="str">
            <v>GRADE</v>
          </cell>
          <cell r="F61">
            <v>5</v>
          </cell>
          <cell r="G61" t="str">
            <v>X</v>
          </cell>
          <cell r="J61">
            <v>2.1</v>
          </cell>
          <cell r="M61" t="str">
            <v>=</v>
          </cell>
          <cell r="N61">
            <v>10.5</v>
          </cell>
        </row>
        <row r="62">
          <cell r="D62" t="str">
            <v>Total item 1.6</v>
          </cell>
          <cell r="L62" t="str">
            <v>TOTAL</v>
          </cell>
          <cell r="M62" t="str">
            <v>=</v>
          </cell>
          <cell r="N62">
            <v>44.1</v>
          </cell>
        </row>
        <row r="64">
          <cell r="A64" t="str">
            <v>1.7</v>
          </cell>
          <cell r="B64" t="str">
            <v>SEDUC</v>
          </cell>
          <cell r="C64" t="str">
            <v xml:space="preserve">03.01.301 </v>
          </cell>
          <cell r="D64" t="str">
            <v>RETIRADA DE APARELHOS SANITARIOS</v>
          </cell>
          <cell r="E64" t="str">
            <v>UND</v>
          </cell>
          <cell r="O64">
            <v>12</v>
          </cell>
          <cell r="P64" t="str">
            <v>11,25</v>
          </cell>
        </row>
        <row r="65">
          <cell r="D65" t="str">
            <v xml:space="preserve">WC FEM, MASC </v>
          </cell>
          <cell r="L65">
            <v>12</v>
          </cell>
          <cell r="M65" t="str">
            <v>=</v>
          </cell>
          <cell r="N65">
            <v>12</v>
          </cell>
        </row>
        <row r="66">
          <cell r="D66" t="str">
            <v>Total item 1.7</v>
          </cell>
          <cell r="L66" t="str">
            <v>TOTAL</v>
          </cell>
          <cell r="M66" t="str">
            <v>=</v>
          </cell>
          <cell r="N66">
            <v>12</v>
          </cell>
        </row>
        <row r="68">
          <cell r="A68" t="str">
            <v>2.0</v>
          </cell>
          <cell r="D68" t="str">
            <v>FUNDAÇÃO</v>
          </cell>
        </row>
        <row r="69">
          <cell r="A69" t="str">
            <v>2.1</v>
          </cell>
          <cell r="B69" t="str">
            <v>SINAPI</v>
          </cell>
          <cell r="C69">
            <v>93358</v>
          </cell>
          <cell r="D69" t="str">
            <v>ESCAVAÇÃO MANUAL DE VALA COM PROFUNDIDADE MENOR OU IGUAL A 1,30 M. AF_03/2016</v>
          </cell>
          <cell r="E69" t="str">
            <v>M3</v>
          </cell>
          <cell r="O69">
            <v>6.23</v>
          </cell>
          <cell r="P69">
            <v>68.510000000000005</v>
          </cell>
        </row>
        <row r="70">
          <cell r="D70" t="str">
            <v>BASE</v>
          </cell>
          <cell r="F70">
            <v>5.3</v>
          </cell>
          <cell r="G70" t="str">
            <v>X</v>
          </cell>
          <cell r="H70">
            <v>0.25</v>
          </cell>
          <cell r="I70" t="str">
            <v>X</v>
          </cell>
          <cell r="J70">
            <v>0.5</v>
          </cell>
          <cell r="K70" t="str">
            <v>x</v>
          </cell>
          <cell r="L70">
            <v>2</v>
          </cell>
          <cell r="M70" t="str">
            <v>=</v>
          </cell>
          <cell r="N70">
            <v>1.33</v>
          </cell>
        </row>
        <row r="71">
          <cell r="D71" t="str">
            <v>BASE</v>
          </cell>
          <cell r="F71">
            <v>8.25</v>
          </cell>
          <cell r="G71" t="str">
            <v>X</v>
          </cell>
          <cell r="H71">
            <v>0.25</v>
          </cell>
          <cell r="I71" t="str">
            <v>X</v>
          </cell>
          <cell r="J71">
            <v>0.5</v>
          </cell>
          <cell r="M71" t="str">
            <v>=</v>
          </cell>
          <cell r="N71">
            <v>1.03</v>
          </cell>
        </row>
        <row r="72">
          <cell r="D72" t="str">
            <v>BASE</v>
          </cell>
          <cell r="F72">
            <v>4.92</v>
          </cell>
          <cell r="G72" t="str">
            <v>X</v>
          </cell>
          <cell r="H72">
            <v>0.25</v>
          </cell>
          <cell r="I72" t="str">
            <v>X</v>
          </cell>
          <cell r="J72">
            <v>0.5</v>
          </cell>
          <cell r="M72" t="str">
            <v>=</v>
          </cell>
          <cell r="N72">
            <v>0.62</v>
          </cell>
        </row>
        <row r="73">
          <cell r="D73" t="str">
            <v>BASE</v>
          </cell>
          <cell r="F73">
            <v>6.15</v>
          </cell>
          <cell r="G73" t="str">
            <v>X</v>
          </cell>
          <cell r="H73">
            <v>0.25</v>
          </cell>
          <cell r="I73" t="str">
            <v>X</v>
          </cell>
          <cell r="J73">
            <v>0.5</v>
          </cell>
          <cell r="M73" t="str">
            <v>=</v>
          </cell>
          <cell r="N73">
            <v>0.77</v>
          </cell>
        </row>
        <row r="74">
          <cell r="D74" t="str">
            <v>BASE</v>
          </cell>
          <cell r="F74">
            <v>6</v>
          </cell>
          <cell r="G74" t="str">
            <v>X</v>
          </cell>
          <cell r="H74">
            <v>0.25</v>
          </cell>
          <cell r="I74" t="str">
            <v>X</v>
          </cell>
          <cell r="J74">
            <v>0.5</v>
          </cell>
          <cell r="M74" t="str">
            <v>=</v>
          </cell>
          <cell r="N74">
            <v>0.75</v>
          </cell>
        </row>
        <row r="75">
          <cell r="D75" t="str">
            <v>SAPATAS</v>
          </cell>
          <cell r="F75">
            <v>0.6</v>
          </cell>
          <cell r="G75" t="str">
            <v>X</v>
          </cell>
          <cell r="H75">
            <v>0.6</v>
          </cell>
          <cell r="I75" t="str">
            <v>X</v>
          </cell>
          <cell r="J75">
            <v>0.6</v>
          </cell>
          <cell r="K75" t="str">
            <v>X</v>
          </cell>
          <cell r="L75">
            <v>8</v>
          </cell>
          <cell r="M75" t="str">
            <v>=</v>
          </cell>
          <cell r="N75">
            <v>1.73</v>
          </cell>
        </row>
        <row r="76">
          <cell r="D76" t="str">
            <v>Total item 2.1</v>
          </cell>
          <cell r="L76" t="str">
            <v>TOTAL</v>
          </cell>
          <cell r="M76" t="str">
            <v>=</v>
          </cell>
          <cell r="N76">
            <v>6.23</v>
          </cell>
        </row>
        <row r="78">
          <cell r="A78" t="str">
            <v>2.2</v>
          </cell>
          <cell r="B78" t="str">
            <v>SINAPI</v>
          </cell>
          <cell r="C78">
            <v>94962</v>
          </cell>
          <cell r="D78" t="str">
            <v>CONCRETO MAGRO PARA LASTRO, TRAÇO 1:4,5:4,5 (CIMENTO/ AREIA MÉDIA/ BRITA 1)  - PREPARO MECÂNICO COM BETONEIRA 400 L. AF_07/2016</v>
          </cell>
          <cell r="E78" t="str">
            <v>M3</v>
          </cell>
          <cell r="O78">
            <v>0.59</v>
          </cell>
          <cell r="P78">
            <v>312.85000000000002</v>
          </cell>
        </row>
        <row r="79">
          <cell r="D79" t="str">
            <v>BASE</v>
          </cell>
          <cell r="F79">
            <v>5.3</v>
          </cell>
          <cell r="G79" t="str">
            <v>X</v>
          </cell>
          <cell r="H79">
            <v>0.25</v>
          </cell>
          <cell r="I79" t="str">
            <v>X</v>
          </cell>
          <cell r="J79">
            <v>0.05</v>
          </cell>
          <cell r="K79" t="str">
            <v>x</v>
          </cell>
          <cell r="L79">
            <v>2</v>
          </cell>
          <cell r="M79" t="str">
            <v>=</v>
          </cell>
          <cell r="N79">
            <v>0.13</v>
          </cell>
        </row>
        <row r="80">
          <cell r="D80" t="str">
            <v>BASE</v>
          </cell>
          <cell r="F80">
            <v>8.25</v>
          </cell>
          <cell r="G80" t="str">
            <v>X</v>
          </cell>
          <cell r="H80">
            <v>0.25</v>
          </cell>
          <cell r="I80" t="str">
            <v>X</v>
          </cell>
          <cell r="J80">
            <v>0.05</v>
          </cell>
          <cell r="M80" t="str">
            <v>=</v>
          </cell>
          <cell r="N80">
            <v>0.1</v>
          </cell>
        </row>
        <row r="81">
          <cell r="D81" t="str">
            <v>BASE</v>
          </cell>
          <cell r="F81">
            <v>4.92</v>
          </cell>
          <cell r="G81" t="str">
            <v>X</v>
          </cell>
          <cell r="H81">
            <v>0.25</v>
          </cell>
          <cell r="I81" t="str">
            <v>X</v>
          </cell>
          <cell r="J81">
            <v>0.05</v>
          </cell>
          <cell r="M81" t="str">
            <v>=</v>
          </cell>
          <cell r="N81">
            <v>0.06</v>
          </cell>
        </row>
        <row r="82">
          <cell r="D82" t="str">
            <v>BASE</v>
          </cell>
          <cell r="F82">
            <v>6.15</v>
          </cell>
          <cell r="G82" t="str">
            <v>X</v>
          </cell>
          <cell r="H82">
            <v>0.25</v>
          </cell>
          <cell r="I82" t="str">
            <v>X</v>
          </cell>
          <cell r="J82">
            <v>0.05</v>
          </cell>
          <cell r="M82" t="str">
            <v>=</v>
          </cell>
          <cell r="N82">
            <v>0.08</v>
          </cell>
        </row>
        <row r="83">
          <cell r="D83" t="str">
            <v>BASE</v>
          </cell>
          <cell r="F83">
            <v>6</v>
          </cell>
          <cell r="G83" t="str">
            <v>X</v>
          </cell>
          <cell r="H83">
            <v>0.25</v>
          </cell>
          <cell r="I83" t="str">
            <v>X</v>
          </cell>
          <cell r="J83">
            <v>0.05</v>
          </cell>
          <cell r="M83" t="str">
            <v>=</v>
          </cell>
          <cell r="N83">
            <v>0.08</v>
          </cell>
        </row>
        <row r="84">
          <cell r="D84" t="str">
            <v>SAPATAS</v>
          </cell>
          <cell r="F84">
            <v>0.6</v>
          </cell>
          <cell r="G84" t="str">
            <v>X</v>
          </cell>
          <cell r="H84">
            <v>0.6</v>
          </cell>
          <cell r="I84" t="str">
            <v>X</v>
          </cell>
          <cell r="J84">
            <v>0.05</v>
          </cell>
          <cell r="K84" t="str">
            <v>X</v>
          </cell>
          <cell r="L84">
            <v>8</v>
          </cell>
          <cell r="M84" t="str">
            <v>=</v>
          </cell>
          <cell r="N84">
            <v>0.14000000000000001</v>
          </cell>
        </row>
        <row r="85">
          <cell r="D85" t="str">
            <v>Total item 2.2</v>
          </cell>
          <cell r="L85" t="str">
            <v>TOTAL</v>
          </cell>
          <cell r="M85" t="str">
            <v>=</v>
          </cell>
          <cell r="N85">
            <v>0.59</v>
          </cell>
        </row>
        <row r="87">
          <cell r="A87" t="str">
            <v>2.3</v>
          </cell>
          <cell r="B87" t="str">
            <v>EMLURB</v>
          </cell>
          <cell r="C87" t="str">
            <v>07.01.210</v>
          </cell>
          <cell r="D87" t="str">
            <v>ALVENARIA DE TIJOLOS DE 8 FUROS, ASSENTADOS E
REJUNTADOS COM ARGAMASSA DE CIMENTO E AREIA
NO TRACO 1:12 - 1 VEZ.</v>
          </cell>
          <cell r="E87" t="str">
            <v>M2</v>
          </cell>
          <cell r="O87">
            <v>23.35</v>
          </cell>
          <cell r="P87">
            <v>87.85</v>
          </cell>
        </row>
        <row r="88">
          <cell r="D88" t="str">
            <v>BASE</v>
          </cell>
          <cell r="F88">
            <v>5.3</v>
          </cell>
          <cell r="G88" t="str">
            <v>X</v>
          </cell>
          <cell r="J88">
            <v>0.65</v>
          </cell>
          <cell r="K88" t="str">
            <v>x</v>
          </cell>
          <cell r="L88">
            <v>2</v>
          </cell>
          <cell r="M88" t="str">
            <v>=</v>
          </cell>
          <cell r="N88">
            <v>6.89</v>
          </cell>
        </row>
        <row r="89">
          <cell r="D89" t="str">
            <v>BASE</v>
          </cell>
          <cell r="F89">
            <v>8.25</v>
          </cell>
          <cell r="G89" t="str">
            <v>X</v>
          </cell>
          <cell r="J89">
            <v>0.65</v>
          </cell>
          <cell r="M89" t="str">
            <v>=</v>
          </cell>
          <cell r="N89">
            <v>5.36</v>
          </cell>
        </row>
        <row r="90">
          <cell r="D90" t="str">
            <v>BASE</v>
          </cell>
          <cell r="F90">
            <v>4.92</v>
          </cell>
          <cell r="G90" t="str">
            <v>X</v>
          </cell>
          <cell r="J90">
            <v>0.65</v>
          </cell>
          <cell r="M90" t="str">
            <v>=</v>
          </cell>
          <cell r="N90">
            <v>3.2</v>
          </cell>
        </row>
        <row r="91">
          <cell r="D91" t="str">
            <v>BASE</v>
          </cell>
          <cell r="F91">
            <v>6.15</v>
          </cell>
          <cell r="G91" t="str">
            <v>X</v>
          </cell>
          <cell r="J91">
            <v>0.65</v>
          </cell>
          <cell r="M91" t="str">
            <v>=</v>
          </cell>
          <cell r="N91">
            <v>4</v>
          </cell>
        </row>
        <row r="92">
          <cell r="D92" t="str">
            <v>BASE</v>
          </cell>
          <cell r="F92">
            <v>6</v>
          </cell>
          <cell r="G92" t="str">
            <v>X</v>
          </cell>
          <cell r="J92">
            <v>0.65</v>
          </cell>
          <cell r="M92" t="str">
            <v>=</v>
          </cell>
          <cell r="N92">
            <v>3.9</v>
          </cell>
        </row>
        <row r="93">
          <cell r="D93" t="str">
            <v>Total item 2.3</v>
          </cell>
          <cell r="L93" t="str">
            <v>TOTAL</v>
          </cell>
          <cell r="M93" t="str">
            <v>=</v>
          </cell>
          <cell r="N93">
            <v>23.35</v>
          </cell>
        </row>
        <row r="95">
          <cell r="A95" t="str">
            <v>2.4</v>
          </cell>
          <cell r="B95" t="str">
            <v>EMLURB</v>
          </cell>
          <cell r="C95" t="str">
            <v>06.03.104</v>
          </cell>
          <cell r="D95" t="str">
            <v>CONCRETO ARMADO PRONTO, FCK 30 MPA CONDICAO A (NBR 12655), LANCADO EM FUNDACOES E ADENSADO, INCLUSIVE FORMA, ESCORAMENTO E FERRAGEM.</v>
          </cell>
          <cell r="E95" t="str">
            <v>M2</v>
          </cell>
          <cell r="O95">
            <v>2.08</v>
          </cell>
          <cell r="P95" t="str">
            <v>1747,99</v>
          </cell>
        </row>
        <row r="96">
          <cell r="D96" t="str">
            <v>VIGA BALDRAME</v>
          </cell>
          <cell r="F96">
            <v>5.3</v>
          </cell>
          <cell r="G96" t="str">
            <v>X</v>
          </cell>
          <cell r="H96">
            <v>0.2</v>
          </cell>
          <cell r="I96" t="str">
            <v>X</v>
          </cell>
          <cell r="J96">
            <v>0.15</v>
          </cell>
          <cell r="K96" t="str">
            <v>X</v>
          </cell>
          <cell r="L96">
            <v>2</v>
          </cell>
          <cell r="M96" t="str">
            <v>=</v>
          </cell>
          <cell r="N96">
            <v>0.32</v>
          </cell>
        </row>
        <row r="97">
          <cell r="D97" t="str">
            <v>VIGA BALDRAME</v>
          </cell>
          <cell r="F97">
            <v>8.25</v>
          </cell>
          <cell r="G97" t="str">
            <v>X</v>
          </cell>
          <cell r="H97">
            <v>0.2</v>
          </cell>
          <cell r="I97" t="str">
            <v>X</v>
          </cell>
          <cell r="J97">
            <v>0.15</v>
          </cell>
          <cell r="M97" t="str">
            <v>=</v>
          </cell>
          <cell r="N97">
            <v>0.25</v>
          </cell>
        </row>
        <row r="98">
          <cell r="D98" t="str">
            <v>VIGA BALDRAME</v>
          </cell>
          <cell r="F98">
            <v>4.92</v>
          </cell>
          <cell r="G98" t="str">
            <v>X</v>
          </cell>
          <cell r="H98">
            <v>0.2</v>
          </cell>
          <cell r="I98" t="str">
            <v>X</v>
          </cell>
          <cell r="J98">
            <v>0.15</v>
          </cell>
          <cell r="M98" t="str">
            <v>=</v>
          </cell>
          <cell r="N98">
            <v>0.15</v>
          </cell>
        </row>
        <row r="99">
          <cell r="D99" t="str">
            <v>VIGA BALDRAME</v>
          </cell>
          <cell r="F99">
            <v>6.15</v>
          </cell>
          <cell r="G99" t="str">
            <v>X</v>
          </cell>
          <cell r="H99">
            <v>0.2</v>
          </cell>
          <cell r="I99" t="str">
            <v>X</v>
          </cell>
          <cell r="J99">
            <v>0.15</v>
          </cell>
          <cell r="M99" t="str">
            <v>=</v>
          </cell>
          <cell r="N99">
            <v>0.18</v>
          </cell>
        </row>
        <row r="100">
          <cell r="D100" t="str">
            <v>VIGA BALDRAME</v>
          </cell>
          <cell r="F100">
            <v>6</v>
          </cell>
          <cell r="G100" t="str">
            <v>X</v>
          </cell>
          <cell r="H100">
            <v>0.2</v>
          </cell>
          <cell r="I100" t="str">
            <v>X</v>
          </cell>
          <cell r="J100">
            <v>0.15</v>
          </cell>
          <cell r="M100" t="str">
            <v>=</v>
          </cell>
          <cell r="N100">
            <v>0.18</v>
          </cell>
        </row>
        <row r="101">
          <cell r="D101" t="str">
            <v>SAPATAS</v>
          </cell>
          <cell r="F101">
            <v>0.5</v>
          </cell>
          <cell r="G101" t="str">
            <v>X</v>
          </cell>
          <cell r="H101">
            <v>0.5</v>
          </cell>
          <cell r="I101" t="str">
            <v>X</v>
          </cell>
          <cell r="J101">
            <v>0.5</v>
          </cell>
          <cell r="K101" t="str">
            <v>X</v>
          </cell>
          <cell r="L101">
            <v>8</v>
          </cell>
          <cell r="M101" t="str">
            <v>=</v>
          </cell>
          <cell r="N101">
            <v>1</v>
          </cell>
        </row>
        <row r="102">
          <cell r="D102" t="str">
            <v>Total item 2.4</v>
          </cell>
          <cell r="L102" t="str">
            <v>TOTAL</v>
          </cell>
          <cell r="M102" t="str">
            <v>=</v>
          </cell>
          <cell r="N102">
            <v>2.08</v>
          </cell>
        </row>
        <row r="104">
          <cell r="A104" t="str">
            <v>2.5</v>
          </cell>
          <cell r="B104" t="str">
            <v>SINAPI</v>
          </cell>
          <cell r="C104">
            <v>96995</v>
          </cell>
          <cell r="D104" t="str">
            <v>REATERRO MANUAL APILOADO COM SOQUETE. AF_10/2017</v>
          </cell>
          <cell r="E104" t="str">
            <v>M3</v>
          </cell>
          <cell r="O104">
            <v>0.4</v>
          </cell>
          <cell r="P104">
            <v>41.54</v>
          </cell>
        </row>
        <row r="105">
          <cell r="D105" t="str">
            <v>BASE</v>
          </cell>
          <cell r="F105">
            <v>5.3</v>
          </cell>
          <cell r="G105" t="str">
            <v>X</v>
          </cell>
          <cell r="H105">
            <v>0.1</v>
          </cell>
          <cell r="I105" t="str">
            <v>X</v>
          </cell>
          <cell r="J105">
            <v>0.1</v>
          </cell>
          <cell r="K105" t="str">
            <v>X</v>
          </cell>
          <cell r="L105">
            <v>2</v>
          </cell>
          <cell r="M105" t="str">
            <v>=</v>
          </cell>
          <cell r="N105">
            <v>0.11</v>
          </cell>
        </row>
        <row r="106">
          <cell r="D106" t="str">
            <v>BASE</v>
          </cell>
          <cell r="F106">
            <v>8.25</v>
          </cell>
          <cell r="G106" t="str">
            <v>X</v>
          </cell>
          <cell r="H106">
            <v>0.1</v>
          </cell>
          <cell r="I106" t="str">
            <v>X</v>
          </cell>
          <cell r="J106">
            <v>0.1</v>
          </cell>
          <cell r="M106" t="str">
            <v>=</v>
          </cell>
          <cell r="N106">
            <v>0.08</v>
          </cell>
        </row>
        <row r="107">
          <cell r="D107" t="str">
            <v>BASE</v>
          </cell>
          <cell r="F107">
            <v>4.92</v>
          </cell>
          <cell r="G107" t="str">
            <v>X</v>
          </cell>
          <cell r="H107">
            <v>0.1</v>
          </cell>
          <cell r="I107" t="str">
            <v>X</v>
          </cell>
          <cell r="J107">
            <v>0.1</v>
          </cell>
          <cell r="M107" t="str">
            <v>=</v>
          </cell>
          <cell r="N107">
            <v>0.05</v>
          </cell>
        </row>
        <row r="108">
          <cell r="D108" t="str">
            <v>BASE</v>
          </cell>
          <cell r="F108">
            <v>6.15</v>
          </cell>
          <cell r="G108" t="str">
            <v>X</v>
          </cell>
          <cell r="H108">
            <v>0.1</v>
          </cell>
          <cell r="I108" t="str">
            <v>X</v>
          </cell>
          <cell r="J108">
            <v>0.1</v>
          </cell>
          <cell r="M108" t="str">
            <v>=</v>
          </cell>
          <cell r="N108">
            <v>0.06</v>
          </cell>
        </row>
        <row r="109">
          <cell r="D109" t="str">
            <v>BASE</v>
          </cell>
          <cell r="F109">
            <v>6</v>
          </cell>
          <cell r="G109" t="str">
            <v>X</v>
          </cell>
          <cell r="H109">
            <v>0.1</v>
          </cell>
          <cell r="I109" t="str">
            <v>X</v>
          </cell>
          <cell r="J109">
            <v>0.1</v>
          </cell>
          <cell r="M109" t="str">
            <v>=</v>
          </cell>
          <cell r="N109">
            <v>0.06</v>
          </cell>
        </row>
        <row r="110">
          <cell r="D110" t="str">
            <v>SAPATAS</v>
          </cell>
          <cell r="F110">
            <v>0.5</v>
          </cell>
          <cell r="G110" t="str">
            <v>X</v>
          </cell>
          <cell r="H110">
            <v>0.1</v>
          </cell>
          <cell r="I110" t="str">
            <v>X</v>
          </cell>
          <cell r="J110">
            <v>0.1</v>
          </cell>
          <cell r="K110" t="str">
            <v>X</v>
          </cell>
          <cell r="L110">
            <v>8</v>
          </cell>
          <cell r="M110" t="str">
            <v>=</v>
          </cell>
          <cell r="N110">
            <v>0.04</v>
          </cell>
        </row>
        <row r="111">
          <cell r="D111" t="str">
            <v>Total item 2.5</v>
          </cell>
          <cell r="L111" t="str">
            <v>TOTAL</v>
          </cell>
          <cell r="M111" t="str">
            <v>=</v>
          </cell>
          <cell r="N111">
            <v>0.4</v>
          </cell>
        </row>
        <row r="113">
          <cell r="A113" t="str">
            <v>3.0</v>
          </cell>
          <cell r="D113" t="str">
            <v>ESTRUTURA</v>
          </cell>
        </row>
        <row r="114">
          <cell r="A114" t="str">
            <v>3.1</v>
          </cell>
          <cell r="B114" t="str">
            <v>EMLURB</v>
          </cell>
          <cell r="C114" t="str">
            <v>06.03.134</v>
          </cell>
          <cell r="D114" t="str">
            <v>CONCRETO ARMADO PRONTO, FCK 30 MPA,CONDICAO A (NBR 12655),LANCADO EM PILARES E ADENSADO,INCLUSIVE FORMA, ESCORAMENTO E FERRAGEM.</v>
          </cell>
          <cell r="E114" t="str">
            <v>M3</v>
          </cell>
          <cell r="O114">
            <v>0.72</v>
          </cell>
          <cell r="P114" t="str">
            <v>3023,45</v>
          </cell>
        </row>
        <row r="115">
          <cell r="D115" t="str">
            <v>PILARES</v>
          </cell>
          <cell r="F115">
            <v>0.15</v>
          </cell>
          <cell r="G115" t="str">
            <v>x</v>
          </cell>
          <cell r="H115">
            <v>0.2</v>
          </cell>
          <cell r="I115" t="str">
            <v>X</v>
          </cell>
          <cell r="J115">
            <v>3</v>
          </cell>
          <cell r="K115" t="str">
            <v>X</v>
          </cell>
          <cell r="L115">
            <v>8</v>
          </cell>
          <cell r="M115" t="str">
            <v>=</v>
          </cell>
          <cell r="N115">
            <v>0.72</v>
          </cell>
        </row>
        <row r="116">
          <cell r="D116" t="str">
            <v>Total item 3.1</v>
          </cell>
          <cell r="L116" t="str">
            <v>TOTAL</v>
          </cell>
          <cell r="M116" t="str">
            <v>=</v>
          </cell>
          <cell r="N116">
            <v>0.72</v>
          </cell>
        </row>
        <row r="118">
          <cell r="A118" t="str">
            <v>3.2</v>
          </cell>
          <cell r="B118" t="str">
            <v>EMLURB</v>
          </cell>
          <cell r="C118" t="str">
            <v>06.03.124</v>
          </cell>
          <cell r="D118" t="str">
            <v>CONCRETO ARMADO PRONTO, FCK 30 MPA,CONDICAO A (NBR 12655), LANCADO EM VIGAS E ADENSADO, INCLUSIVE FORMA, ESCORAMENTO E FERRAGEM.</v>
          </cell>
          <cell r="E118" t="str">
            <v>M3</v>
          </cell>
          <cell r="O118">
            <v>1.08</v>
          </cell>
          <cell r="P118" t="str">
            <v>2605,56</v>
          </cell>
        </row>
        <row r="119">
          <cell r="D119" t="str">
            <v>VIGA SUPERIOR</v>
          </cell>
          <cell r="F119">
            <v>5.3</v>
          </cell>
          <cell r="G119" t="str">
            <v>X</v>
          </cell>
          <cell r="H119">
            <v>0.2</v>
          </cell>
          <cell r="I119" t="str">
            <v>X</v>
          </cell>
          <cell r="J119">
            <v>0.15</v>
          </cell>
          <cell r="K119" t="str">
            <v>X</v>
          </cell>
          <cell r="L119">
            <v>2</v>
          </cell>
          <cell r="M119" t="str">
            <v>=</v>
          </cell>
          <cell r="N119">
            <v>0.32</v>
          </cell>
        </row>
        <row r="120">
          <cell r="D120" t="str">
            <v>VIGA SUPERIOR</v>
          </cell>
          <cell r="F120">
            <v>8.25</v>
          </cell>
          <cell r="G120" t="str">
            <v>X</v>
          </cell>
          <cell r="H120">
            <v>0.2</v>
          </cell>
          <cell r="I120" t="str">
            <v>X</v>
          </cell>
          <cell r="J120">
            <v>0.15</v>
          </cell>
          <cell r="M120" t="str">
            <v>=</v>
          </cell>
          <cell r="N120">
            <v>0.25</v>
          </cell>
        </row>
        <row r="121">
          <cell r="D121" t="str">
            <v>VIGA SUPERIOR</v>
          </cell>
          <cell r="F121">
            <v>4.92</v>
          </cell>
          <cell r="G121" t="str">
            <v>X</v>
          </cell>
          <cell r="H121">
            <v>0.2</v>
          </cell>
          <cell r="I121" t="str">
            <v>X</v>
          </cell>
          <cell r="J121">
            <v>0.15</v>
          </cell>
          <cell r="M121" t="str">
            <v>=</v>
          </cell>
          <cell r="N121">
            <v>0.15</v>
          </cell>
        </row>
        <row r="122">
          <cell r="D122" t="str">
            <v>VIGA SUPERIOR</v>
          </cell>
          <cell r="F122">
            <v>6.15</v>
          </cell>
          <cell r="G122" t="str">
            <v>X</v>
          </cell>
          <cell r="H122">
            <v>0.2</v>
          </cell>
          <cell r="I122" t="str">
            <v>X</v>
          </cell>
          <cell r="J122">
            <v>0.15</v>
          </cell>
          <cell r="M122" t="str">
            <v>=</v>
          </cell>
          <cell r="N122">
            <v>0.18</v>
          </cell>
        </row>
        <row r="123">
          <cell r="D123" t="str">
            <v>VIGA SUPERIOR</v>
          </cell>
          <cell r="F123">
            <v>6</v>
          </cell>
          <cell r="G123" t="str">
            <v>X</v>
          </cell>
          <cell r="H123">
            <v>0.2</v>
          </cell>
          <cell r="I123" t="str">
            <v>X</v>
          </cell>
          <cell r="J123">
            <v>0.15</v>
          </cell>
          <cell r="M123" t="str">
            <v>=</v>
          </cell>
          <cell r="N123">
            <v>0.18</v>
          </cell>
        </row>
        <row r="124">
          <cell r="D124" t="str">
            <v>Total item 3.2</v>
          </cell>
          <cell r="L124" t="str">
            <v>TOTAL</v>
          </cell>
          <cell r="M124" t="str">
            <v>=</v>
          </cell>
          <cell r="N124">
            <v>1.08</v>
          </cell>
        </row>
        <row r="126">
          <cell r="A126" t="str">
            <v>3.3</v>
          </cell>
          <cell r="B126" t="str">
            <v>SINAPI</v>
          </cell>
          <cell r="C126">
            <v>93182</v>
          </cell>
          <cell r="D126" t="str">
            <v>VERGA PRÉ-MOLDADA PARA JANELAS COM ATÉ 1,5 M DE VÃO. AF_03/2016</v>
          </cell>
          <cell r="E126" t="str">
            <v>M</v>
          </cell>
          <cell r="O126">
            <v>5.2</v>
          </cell>
          <cell r="P126">
            <v>39.49</v>
          </cell>
        </row>
        <row r="127">
          <cell r="F127">
            <v>2</v>
          </cell>
          <cell r="G127" t="str">
            <v>+</v>
          </cell>
          <cell r="H127">
            <v>0.3</v>
          </cell>
          <cell r="I127" t="str">
            <v>X</v>
          </cell>
          <cell r="L127">
            <v>2</v>
          </cell>
          <cell r="M127" t="str">
            <v>=</v>
          </cell>
          <cell r="N127">
            <v>2.6</v>
          </cell>
        </row>
        <row r="128">
          <cell r="D128" t="str">
            <v>CONTRA VERGA</v>
          </cell>
        </row>
        <row r="129">
          <cell r="F129">
            <v>2</v>
          </cell>
          <cell r="G129" t="str">
            <v>+</v>
          </cell>
          <cell r="H129">
            <v>0.3</v>
          </cell>
          <cell r="I129" t="str">
            <v>X</v>
          </cell>
          <cell r="L129">
            <v>2</v>
          </cell>
          <cell r="M129" t="str">
            <v>=</v>
          </cell>
          <cell r="N129">
            <v>2.6</v>
          </cell>
        </row>
        <row r="130">
          <cell r="D130" t="str">
            <v>Total item 3.3</v>
          </cell>
          <cell r="L130" t="str">
            <v>TOTAL</v>
          </cell>
          <cell r="M130" t="str">
            <v>=</v>
          </cell>
          <cell r="N130">
            <v>5.2</v>
          </cell>
        </row>
        <row r="132">
          <cell r="A132" t="str">
            <v>3.4</v>
          </cell>
          <cell r="B132" t="str">
            <v>SINAPI</v>
          </cell>
          <cell r="C132">
            <v>93184</v>
          </cell>
          <cell r="D132" t="str">
            <v>VERGA PRÉ-MOLDADA PARA PORTAS COM ATÉ 1,5 M DE VÃO. AF_03/2016</v>
          </cell>
          <cell r="E132" t="str">
            <v>M</v>
          </cell>
          <cell r="O132">
            <v>1.53</v>
          </cell>
          <cell r="P132">
            <v>29.1</v>
          </cell>
        </row>
        <row r="133">
          <cell r="F133">
            <v>0.8</v>
          </cell>
          <cell r="G133" t="str">
            <v>+</v>
          </cell>
          <cell r="H133">
            <v>0.3</v>
          </cell>
          <cell r="I133" t="str">
            <v>X</v>
          </cell>
          <cell r="M133" t="str">
            <v>=</v>
          </cell>
          <cell r="N133">
            <v>0.24</v>
          </cell>
        </row>
        <row r="134">
          <cell r="F134">
            <v>1.6</v>
          </cell>
          <cell r="G134" t="str">
            <v>+</v>
          </cell>
          <cell r="H134">
            <v>0.3</v>
          </cell>
          <cell r="I134" t="str">
            <v>X</v>
          </cell>
          <cell r="M134" t="str">
            <v>=</v>
          </cell>
          <cell r="N134">
            <v>0.48</v>
          </cell>
        </row>
        <row r="135">
          <cell r="F135">
            <v>1.2</v>
          </cell>
          <cell r="G135" t="str">
            <v>+</v>
          </cell>
          <cell r="H135">
            <v>0.3</v>
          </cell>
          <cell r="I135" t="str">
            <v>X</v>
          </cell>
          <cell r="M135" t="str">
            <v>=</v>
          </cell>
          <cell r="N135">
            <v>0.36</v>
          </cell>
        </row>
        <row r="136">
          <cell r="F136">
            <v>1.5</v>
          </cell>
          <cell r="G136" t="str">
            <v>+</v>
          </cell>
          <cell r="H136">
            <v>0.3</v>
          </cell>
          <cell r="I136" t="str">
            <v>X</v>
          </cell>
          <cell r="M136" t="str">
            <v>=</v>
          </cell>
          <cell r="N136">
            <v>0.45</v>
          </cell>
        </row>
        <row r="137">
          <cell r="D137" t="str">
            <v>Total item 3.4</v>
          </cell>
          <cell r="L137" t="str">
            <v>TOTAL</v>
          </cell>
          <cell r="M137" t="str">
            <v>=</v>
          </cell>
          <cell r="N137">
            <v>1.53</v>
          </cell>
        </row>
        <row r="139">
          <cell r="A139" t="str">
            <v>4.0</v>
          </cell>
          <cell r="D139" t="str">
            <v>ALVENARIA E REVESTIMENTOS</v>
          </cell>
        </row>
        <row r="140">
          <cell r="A140" t="str">
            <v>4.1</v>
          </cell>
          <cell r="B140" t="str">
            <v>SINAPI</v>
          </cell>
          <cell r="C140">
            <v>87496</v>
          </cell>
          <cell r="D140" t="str">
            <v xml:space="preserve"> ALVENARIA DE VEDAÇÃO DE BLOCOS CERÂMICOS FURADOS NA HORIZONTAL DE 9X19X19CM (ESPESSURA 9CM) DE PAREDES COM ÁREA LÍQUIDA MENOR QUE 6M² SEM VÃOS E ARGAMASSA DE ASSENTAMENTO COM PREPARO MANUAL. AF_06/2014</v>
          </cell>
          <cell r="E140" t="str">
            <v>M2</v>
          </cell>
          <cell r="O140">
            <v>107.76</v>
          </cell>
          <cell r="P140">
            <v>70.84</v>
          </cell>
        </row>
        <row r="141">
          <cell r="D141" t="str">
            <v>ÁREAS LEVANTADAS EM PROJETO</v>
          </cell>
        </row>
        <row r="142">
          <cell r="D142" t="str">
            <v>AMPLIAÇÃO</v>
          </cell>
          <cell r="F142">
            <v>5.3</v>
          </cell>
          <cell r="G142" t="str">
            <v>X</v>
          </cell>
          <cell r="J142">
            <v>3</v>
          </cell>
          <cell r="K142" t="str">
            <v>X</v>
          </cell>
          <cell r="L142">
            <v>2</v>
          </cell>
          <cell r="M142" t="str">
            <v>=</v>
          </cell>
          <cell r="N142">
            <v>31.8</v>
          </cell>
        </row>
        <row r="143">
          <cell r="F143">
            <v>8.25</v>
          </cell>
          <cell r="G143" t="str">
            <v>X</v>
          </cell>
          <cell r="J143">
            <v>3</v>
          </cell>
          <cell r="M143" t="str">
            <v>=</v>
          </cell>
          <cell r="N143">
            <v>24.75</v>
          </cell>
        </row>
        <row r="144">
          <cell r="F144">
            <v>4.92</v>
          </cell>
          <cell r="G144" t="str">
            <v>X</v>
          </cell>
          <cell r="J144">
            <v>3</v>
          </cell>
          <cell r="M144" t="str">
            <v>=</v>
          </cell>
          <cell r="N144">
            <v>14.76</v>
          </cell>
        </row>
        <row r="145">
          <cell r="F145">
            <v>6.15</v>
          </cell>
          <cell r="G145" t="str">
            <v>X</v>
          </cell>
          <cell r="J145">
            <v>3</v>
          </cell>
          <cell r="M145" t="str">
            <v>=</v>
          </cell>
          <cell r="N145">
            <v>18.45</v>
          </cell>
        </row>
        <row r="146">
          <cell r="F146">
            <v>6</v>
          </cell>
          <cell r="G146" t="str">
            <v>X</v>
          </cell>
          <cell r="J146">
            <v>3</v>
          </cell>
          <cell r="M146" t="str">
            <v>=</v>
          </cell>
          <cell r="N146">
            <v>18</v>
          </cell>
        </row>
        <row r="147">
          <cell r="D147" t="str">
            <v>Total item 4.1</v>
          </cell>
          <cell r="L147" t="str">
            <v>TOTAL</v>
          </cell>
          <cell r="M147" t="str">
            <v>=</v>
          </cell>
          <cell r="N147">
            <v>107.76</v>
          </cell>
        </row>
        <row r="149">
          <cell r="A149" t="str">
            <v>4.2</v>
          </cell>
          <cell r="B149" t="str">
            <v>SINAPI</v>
          </cell>
          <cell r="C149">
            <v>87878</v>
          </cell>
          <cell r="D149" t="str">
            <v>CHAPISCO APLICADO EM ALVENARIAS E ESTRUTURAS DE CONCRETO INTERNAS, COM COLHER DE PEDREIRO. ARGAMASSA TRAÇO 1:3 COM PREPARO MANUAL. AF_06/20 14</v>
          </cell>
          <cell r="E149" t="str">
            <v>M2</v>
          </cell>
          <cell r="O149">
            <v>215.52</v>
          </cell>
          <cell r="P149">
            <v>3.82</v>
          </cell>
        </row>
        <row r="150">
          <cell r="D150" t="str">
            <v>DUAS VEZES A ÁREA DA ALVENARIA</v>
          </cell>
          <cell r="F150">
            <v>107.76</v>
          </cell>
          <cell r="G150" t="str">
            <v>X</v>
          </cell>
          <cell r="L150">
            <v>2</v>
          </cell>
          <cell r="M150" t="str">
            <v>=</v>
          </cell>
          <cell r="N150">
            <v>215.52</v>
          </cell>
        </row>
        <row r="151">
          <cell r="D151" t="str">
            <v>MURO FRONTAL</v>
          </cell>
          <cell r="F151">
            <v>50</v>
          </cell>
          <cell r="G151" t="str">
            <v>X</v>
          </cell>
          <cell r="J151">
            <v>2</v>
          </cell>
          <cell r="K151" t="str">
            <v>X</v>
          </cell>
          <cell r="L151">
            <v>2</v>
          </cell>
          <cell r="M151" t="str">
            <v>=</v>
          </cell>
          <cell r="N151">
            <v>200</v>
          </cell>
        </row>
        <row r="152">
          <cell r="D152" t="str">
            <v>Total item 4.2</v>
          </cell>
          <cell r="L152" t="str">
            <v>TOTAL</v>
          </cell>
          <cell r="M152" t="str">
            <v>=</v>
          </cell>
          <cell r="N152">
            <v>215.52</v>
          </cell>
        </row>
        <row r="154">
          <cell r="A154" t="str">
            <v>4.3</v>
          </cell>
          <cell r="B154" t="str">
            <v>SINAPI</v>
          </cell>
          <cell r="C154">
            <v>87530</v>
          </cell>
          <cell r="D154" t="str">
            <v>MASSA ÚNICA, PARA RECEBIMENTO DE PINTURA, EM ARGAMASSA TRAÇO 1:2:8, PREPARO MANUAL, APLICADA MANUALMENTE EM FACES INTERNAS DE PAREDES, ESPESSURA DE 20MM, COM EXECUÇÃO DE TALISCAS. AF_06/2014</v>
          </cell>
          <cell r="E154" t="str">
            <v>M2</v>
          </cell>
          <cell r="O154">
            <v>415.52</v>
          </cell>
          <cell r="P154">
            <v>35.020000000000003</v>
          </cell>
        </row>
        <row r="155">
          <cell r="D155" t="str">
            <v>DUAS VEZES A ÁREA DA ALVENARIA</v>
          </cell>
          <cell r="F155">
            <v>107.76</v>
          </cell>
          <cell r="G155" t="str">
            <v>X</v>
          </cell>
          <cell r="L155">
            <v>2</v>
          </cell>
          <cell r="M155" t="str">
            <v>=</v>
          </cell>
          <cell r="N155">
            <v>215.52</v>
          </cell>
        </row>
        <row r="156">
          <cell r="D156" t="str">
            <v>MURO FRONTAL</v>
          </cell>
          <cell r="F156">
            <v>50</v>
          </cell>
          <cell r="G156" t="str">
            <v>X</v>
          </cell>
          <cell r="J156">
            <v>2</v>
          </cell>
          <cell r="K156" t="str">
            <v>X</v>
          </cell>
          <cell r="L156">
            <v>2</v>
          </cell>
          <cell r="M156" t="str">
            <v>=</v>
          </cell>
          <cell r="N156">
            <v>200</v>
          </cell>
        </row>
        <row r="157">
          <cell r="D157" t="str">
            <v>Total item 4.3</v>
          </cell>
          <cell r="L157" t="str">
            <v>TOTAL</v>
          </cell>
          <cell r="M157" t="str">
            <v>=</v>
          </cell>
          <cell r="N157">
            <v>415.52</v>
          </cell>
        </row>
        <row r="159">
          <cell r="A159" t="str">
            <v>4.4</v>
          </cell>
          <cell r="B159" t="str">
            <v>EMLURB</v>
          </cell>
          <cell r="C159" t="str">
            <v>11.06.053</v>
          </cell>
          <cell r="D159" t="str">
            <v>REVESTIMENTO EM PAREDE COM CERAMICA ESMALTADA 10X10CM,TIPO A, ELIANE,PORTO RICO,SAMARSA, ELIZABETH OU SIMILAR, ASSENTADO COM AR GAMASSA PRE FABRICADA E REJUNTE DA QUARTZOLIT OU SIMILAR (ESPESSURA DA JUNTA DE 6MM) SOBRE EMBOCO PRONTO.</v>
          </cell>
          <cell r="E159" t="str">
            <v>M2</v>
          </cell>
          <cell r="O159">
            <v>537.62</v>
          </cell>
          <cell r="P159" t="str">
            <v>51,69</v>
          </cell>
        </row>
        <row r="160">
          <cell r="D160" t="str">
            <v>SALA DE AULA 01</v>
          </cell>
          <cell r="F160">
            <v>23.9</v>
          </cell>
          <cell r="G160" t="str">
            <v>X</v>
          </cell>
          <cell r="J160">
            <v>1.6</v>
          </cell>
          <cell r="M160" t="str">
            <v>=</v>
          </cell>
          <cell r="N160">
            <v>38.24</v>
          </cell>
        </row>
        <row r="161">
          <cell r="D161" t="str">
            <v>RECREIO</v>
          </cell>
          <cell r="F161">
            <v>19</v>
          </cell>
          <cell r="G161" t="str">
            <v>X</v>
          </cell>
          <cell r="J161">
            <v>1.6</v>
          </cell>
          <cell r="M161" t="str">
            <v>=</v>
          </cell>
          <cell r="N161">
            <v>30.4</v>
          </cell>
        </row>
        <row r="162">
          <cell r="D162" t="str">
            <v>SALA DE AULA 02</v>
          </cell>
          <cell r="F162">
            <v>24.9</v>
          </cell>
          <cell r="G162" t="str">
            <v>X</v>
          </cell>
          <cell r="J162">
            <v>1.6</v>
          </cell>
          <cell r="M162" t="str">
            <v>=</v>
          </cell>
          <cell r="N162">
            <v>39.840000000000003</v>
          </cell>
        </row>
        <row r="163">
          <cell r="D163" t="str">
            <v>DISPENSA 02</v>
          </cell>
          <cell r="F163">
            <v>12.87</v>
          </cell>
          <cell r="G163" t="str">
            <v>X</v>
          </cell>
          <cell r="J163">
            <v>1.6</v>
          </cell>
          <cell r="M163" t="str">
            <v>=</v>
          </cell>
          <cell r="N163">
            <v>20.59</v>
          </cell>
        </row>
        <row r="164">
          <cell r="D164" t="str">
            <v>BIBLIOTECA</v>
          </cell>
          <cell r="F164">
            <v>11.7</v>
          </cell>
          <cell r="G164" t="str">
            <v>X</v>
          </cell>
          <cell r="J164">
            <v>1.6</v>
          </cell>
          <cell r="M164" t="str">
            <v>=</v>
          </cell>
          <cell r="N164">
            <v>18.72</v>
          </cell>
        </row>
        <row r="165">
          <cell r="D165" t="str">
            <v>SALA DOS PROFESSORES</v>
          </cell>
          <cell r="F165">
            <v>11.32</v>
          </cell>
          <cell r="G165" t="str">
            <v>X</v>
          </cell>
          <cell r="J165">
            <v>1.6</v>
          </cell>
          <cell r="M165" t="str">
            <v>=</v>
          </cell>
          <cell r="N165">
            <v>18.11</v>
          </cell>
        </row>
        <row r="166">
          <cell r="D166" t="str">
            <v>SECRETARIA</v>
          </cell>
          <cell r="F166">
            <v>13.15</v>
          </cell>
          <cell r="G166" t="str">
            <v>X</v>
          </cell>
          <cell r="J166">
            <v>1.6</v>
          </cell>
          <cell r="M166" t="str">
            <v>=</v>
          </cell>
          <cell r="N166">
            <v>21.04</v>
          </cell>
        </row>
        <row r="167">
          <cell r="D167" t="str">
            <v>SALA DE AULA 03</v>
          </cell>
          <cell r="F167">
            <v>25.92</v>
          </cell>
          <cell r="G167" t="str">
            <v>X</v>
          </cell>
          <cell r="J167">
            <v>1.6</v>
          </cell>
          <cell r="M167" t="str">
            <v>=</v>
          </cell>
          <cell r="N167">
            <v>41.47</v>
          </cell>
        </row>
        <row r="168">
          <cell r="D168" t="str">
            <v>SALA DE AULA 04</v>
          </cell>
          <cell r="F168">
            <v>25.95</v>
          </cell>
          <cell r="G168" t="str">
            <v>X</v>
          </cell>
          <cell r="J168">
            <v>1.6</v>
          </cell>
          <cell r="M168" t="str">
            <v>=</v>
          </cell>
          <cell r="N168">
            <v>41.52</v>
          </cell>
        </row>
        <row r="169">
          <cell r="D169" t="str">
            <v>BIBLIOTECA/BRINQUEDOTECA</v>
          </cell>
          <cell r="F169">
            <v>27.3</v>
          </cell>
          <cell r="G169" t="str">
            <v>X</v>
          </cell>
          <cell r="J169">
            <v>1.6</v>
          </cell>
          <cell r="M169" t="str">
            <v>=</v>
          </cell>
          <cell r="N169">
            <v>43.68</v>
          </cell>
        </row>
        <row r="170">
          <cell r="D170" t="str">
            <v>CIRCULAÇÃO</v>
          </cell>
          <cell r="F170">
            <v>5.0999999999999996</v>
          </cell>
          <cell r="G170" t="str">
            <v>X</v>
          </cell>
          <cell r="J170">
            <v>1.6</v>
          </cell>
          <cell r="M170" t="str">
            <v>=</v>
          </cell>
          <cell r="N170">
            <v>8.16</v>
          </cell>
        </row>
        <row r="171">
          <cell r="F171">
            <v>1.5</v>
          </cell>
          <cell r="G171" t="str">
            <v>X</v>
          </cell>
          <cell r="J171">
            <v>1.6</v>
          </cell>
          <cell r="M171" t="str">
            <v>=</v>
          </cell>
          <cell r="N171">
            <v>2.4</v>
          </cell>
        </row>
        <row r="172">
          <cell r="F172">
            <v>8.65</v>
          </cell>
          <cell r="G172" t="str">
            <v>X</v>
          </cell>
          <cell r="J172">
            <v>1.6</v>
          </cell>
          <cell r="M172" t="str">
            <v>=</v>
          </cell>
          <cell r="N172">
            <v>13.84</v>
          </cell>
        </row>
        <row r="173">
          <cell r="F173">
            <v>2.85</v>
          </cell>
          <cell r="G173" t="str">
            <v>X</v>
          </cell>
          <cell r="J173">
            <v>1.6</v>
          </cell>
          <cell r="M173" t="str">
            <v>=</v>
          </cell>
          <cell r="N173">
            <v>4.5599999999999996</v>
          </cell>
        </row>
        <row r="174">
          <cell r="F174">
            <v>1.1499999999999999</v>
          </cell>
          <cell r="G174" t="str">
            <v>X</v>
          </cell>
          <cell r="J174">
            <v>1.6</v>
          </cell>
          <cell r="K174" t="str">
            <v>X</v>
          </cell>
          <cell r="L174">
            <v>4</v>
          </cell>
          <cell r="M174" t="str">
            <v>=</v>
          </cell>
          <cell r="N174">
            <v>7.36</v>
          </cell>
        </row>
        <row r="175">
          <cell r="F175">
            <v>1.2</v>
          </cell>
          <cell r="G175" t="str">
            <v>X</v>
          </cell>
          <cell r="J175">
            <v>1.6</v>
          </cell>
          <cell r="K175" t="str">
            <v>X</v>
          </cell>
          <cell r="L175">
            <v>2</v>
          </cell>
          <cell r="M175" t="str">
            <v>=</v>
          </cell>
          <cell r="N175">
            <v>3.84</v>
          </cell>
        </row>
        <row r="176">
          <cell r="F176">
            <v>14.55</v>
          </cell>
          <cell r="G176" t="str">
            <v>X</v>
          </cell>
          <cell r="J176">
            <v>1.6</v>
          </cell>
          <cell r="M176" t="str">
            <v>=</v>
          </cell>
          <cell r="N176">
            <v>23.28</v>
          </cell>
        </row>
        <row r="177">
          <cell r="F177">
            <v>3.15</v>
          </cell>
          <cell r="G177" t="str">
            <v>X</v>
          </cell>
          <cell r="J177">
            <v>1.6</v>
          </cell>
          <cell r="M177" t="str">
            <v>=</v>
          </cell>
          <cell r="N177">
            <v>5.04</v>
          </cell>
        </row>
        <row r="178">
          <cell r="F178">
            <v>1.1200000000000001</v>
          </cell>
          <cell r="G178" t="str">
            <v>X</v>
          </cell>
          <cell r="J178">
            <v>1.6</v>
          </cell>
          <cell r="M178" t="str">
            <v>=</v>
          </cell>
          <cell r="N178">
            <v>1.79</v>
          </cell>
        </row>
        <row r="179">
          <cell r="F179">
            <v>3</v>
          </cell>
          <cell r="G179" t="str">
            <v>X</v>
          </cell>
          <cell r="J179">
            <v>1.6</v>
          </cell>
          <cell r="M179" t="str">
            <v>=</v>
          </cell>
          <cell r="N179">
            <v>4.8</v>
          </cell>
        </row>
        <row r="180">
          <cell r="F180">
            <v>2.4</v>
          </cell>
          <cell r="G180" t="str">
            <v>X</v>
          </cell>
          <cell r="J180">
            <v>1.6</v>
          </cell>
          <cell r="M180" t="str">
            <v>=</v>
          </cell>
          <cell r="N180">
            <v>3.84</v>
          </cell>
        </row>
        <row r="181">
          <cell r="D181" t="str">
            <v>ÁRE EXTERNA</v>
          </cell>
          <cell r="F181">
            <v>90.69</v>
          </cell>
          <cell r="G181" t="str">
            <v>X</v>
          </cell>
          <cell r="J181">
            <v>1.6</v>
          </cell>
          <cell r="M181" t="str">
            <v>=</v>
          </cell>
          <cell r="N181">
            <v>145.1</v>
          </cell>
        </row>
        <row r="182">
          <cell r="D182" t="str">
            <v>Total item 4.4</v>
          </cell>
          <cell r="L182" t="str">
            <v>TOTAL</v>
          </cell>
          <cell r="M182" t="str">
            <v>=</v>
          </cell>
          <cell r="N182">
            <v>537.62</v>
          </cell>
        </row>
        <row r="184">
          <cell r="A184" t="str">
            <v>4.5</v>
          </cell>
          <cell r="B184" t="str">
            <v>SINAPI</v>
          </cell>
          <cell r="C184">
            <v>87250</v>
          </cell>
          <cell r="D184" t="str">
            <v xml:space="preserve"> REVESTIMENTO CERÂMICO PARA PISO COM PLACAS TIPO ESMALTADA EXTRA DE DIMENSÕES 45X45 CM APLICADA EM AMBIENTES DE ÁREA ENTRE 5 M2 E 10 M2. AF_06/2014</v>
          </cell>
          <cell r="E184" t="str">
            <v>M2</v>
          </cell>
          <cell r="O184">
            <v>200.41</v>
          </cell>
          <cell r="P184">
            <v>57.04</v>
          </cell>
        </row>
        <row r="185">
          <cell r="D185" t="str">
            <v>REVESTIMENTO PAREDE</v>
          </cell>
        </row>
        <row r="186">
          <cell r="D186" t="str">
            <v>COZINHA - DISPENSA</v>
          </cell>
          <cell r="F186">
            <v>26.48</v>
          </cell>
          <cell r="G186" t="str">
            <v>X</v>
          </cell>
          <cell r="J186">
            <v>2.6</v>
          </cell>
          <cell r="M186" t="str">
            <v>=</v>
          </cell>
          <cell r="N186">
            <v>68.849999999999994</v>
          </cell>
        </row>
        <row r="187">
          <cell r="D187" t="str">
            <v>WC MASC-FEM</v>
          </cell>
          <cell r="F187">
            <v>21.2</v>
          </cell>
          <cell r="G187" t="str">
            <v>X</v>
          </cell>
          <cell r="J187">
            <v>2.6</v>
          </cell>
          <cell r="K187" t="str">
            <v>X</v>
          </cell>
          <cell r="L187">
            <v>2</v>
          </cell>
          <cell r="M187" t="str">
            <v>=</v>
          </cell>
          <cell r="N187">
            <v>110.24</v>
          </cell>
        </row>
        <row r="188">
          <cell r="D188" t="str">
            <v xml:space="preserve">WC </v>
          </cell>
          <cell r="F188">
            <v>8.1999999999999993</v>
          </cell>
          <cell r="G188" t="str">
            <v>X</v>
          </cell>
          <cell r="J188">
            <v>2.6</v>
          </cell>
          <cell r="M188" t="str">
            <v>=</v>
          </cell>
          <cell r="N188">
            <v>21.32</v>
          </cell>
        </row>
        <row r="189">
          <cell r="D189" t="str">
            <v>Total item 4.5</v>
          </cell>
          <cell r="L189" t="str">
            <v>TOTAL</v>
          </cell>
          <cell r="M189" t="str">
            <v>=</v>
          </cell>
          <cell r="N189">
            <v>200.41</v>
          </cell>
        </row>
        <row r="191">
          <cell r="A191" t="str">
            <v>5.0</v>
          </cell>
          <cell r="D191" t="str">
            <v>PISOS E REVESTIMENTOS</v>
          </cell>
        </row>
        <row r="192">
          <cell r="A192" t="str">
            <v>5.1</v>
          </cell>
          <cell r="B192" t="str">
            <v>SINAPI</v>
          </cell>
          <cell r="C192">
            <v>94962</v>
          </cell>
          <cell r="D192" t="str">
            <v>CONCRETO MAGRO PARA LASTRO, TRAÇO 1:4,5:4,5 (CIMENTO/ AREIA MÉDIA/ BRITA 1)  - PREPARO MECÂNICO COM BETONEIRA 400 L. AF_07/2016</v>
          </cell>
          <cell r="E192" t="str">
            <v>M3</v>
          </cell>
          <cell r="O192">
            <v>12.76</v>
          </cell>
          <cell r="P192">
            <v>312.85000000000002</v>
          </cell>
        </row>
        <row r="193">
          <cell r="D193" t="str">
            <v>RECREIO COBERTO</v>
          </cell>
          <cell r="F193">
            <v>31.43</v>
          </cell>
          <cell r="G193" t="str">
            <v>X</v>
          </cell>
          <cell r="J193">
            <v>0.05</v>
          </cell>
          <cell r="M193" t="str">
            <v>=</v>
          </cell>
          <cell r="N193">
            <v>1.57</v>
          </cell>
        </row>
        <row r="194">
          <cell r="D194" t="str">
            <v>CIRCULAÇÃO</v>
          </cell>
          <cell r="F194">
            <v>7.65</v>
          </cell>
          <cell r="G194" t="str">
            <v>X</v>
          </cell>
          <cell r="J194">
            <v>0.05</v>
          </cell>
          <cell r="M194" t="str">
            <v>=</v>
          </cell>
          <cell r="N194">
            <v>0.38</v>
          </cell>
        </row>
        <row r="195">
          <cell r="D195" t="str">
            <v>BIBLIOTECA/BRINQUEDOTECA</v>
          </cell>
          <cell r="F195">
            <v>43.25</v>
          </cell>
          <cell r="G195" t="str">
            <v>X</v>
          </cell>
          <cell r="J195">
            <v>0.05</v>
          </cell>
          <cell r="M195" t="str">
            <v>=</v>
          </cell>
          <cell r="N195">
            <v>2.16</v>
          </cell>
        </row>
        <row r="196">
          <cell r="D196" t="str">
            <v>RAMPA DE ACESSO</v>
          </cell>
          <cell r="F196">
            <v>8.48</v>
          </cell>
          <cell r="G196" t="str">
            <v>X</v>
          </cell>
          <cell r="J196">
            <v>0.05</v>
          </cell>
          <cell r="M196" t="str">
            <v>=</v>
          </cell>
          <cell r="N196">
            <v>0.42</v>
          </cell>
        </row>
        <row r="197">
          <cell r="D197" t="str">
            <v>CALÇADA AO REDOR DE TODA A ESCOLA</v>
          </cell>
          <cell r="F197">
            <v>109.74</v>
          </cell>
          <cell r="G197" t="str">
            <v>X</v>
          </cell>
          <cell r="H197">
            <v>1.5</v>
          </cell>
          <cell r="I197" t="str">
            <v>X</v>
          </cell>
          <cell r="J197">
            <v>0.05</v>
          </cell>
          <cell r="M197" t="str">
            <v>=</v>
          </cell>
          <cell r="N197">
            <v>8.23</v>
          </cell>
        </row>
        <row r="198">
          <cell r="D198" t="str">
            <v>Total item 5.1</v>
          </cell>
          <cell r="L198" t="str">
            <v>TOTAL</v>
          </cell>
          <cell r="M198" t="str">
            <v>=</v>
          </cell>
          <cell r="N198">
            <v>12.76</v>
          </cell>
        </row>
        <row r="200">
          <cell r="A200" t="str">
            <v>5.2</v>
          </cell>
          <cell r="B200" t="str">
            <v>SINAPI</v>
          </cell>
          <cell r="C200">
            <v>87250</v>
          </cell>
          <cell r="D200" t="str">
            <v xml:space="preserve"> REVESTIMENTO CERÂMICO PARA PISO COM PLACAS TIPO ESMALTADA EXTRA DE DIMENSÕES 45X45 CM APLICADA EM AMBIENTES DE ÁREA ENTRE 5 M2 E 10 M2. AF_06/2014</v>
          </cell>
          <cell r="E200" t="str">
            <v>M2</v>
          </cell>
          <cell r="O200">
            <v>397.13</v>
          </cell>
          <cell r="P200">
            <v>57.04</v>
          </cell>
        </row>
        <row r="201">
          <cell r="D201" t="str">
            <v>SALA DE AULA</v>
          </cell>
          <cell r="F201">
            <v>34.950000000000003</v>
          </cell>
          <cell r="M201" t="str">
            <v>=</v>
          </cell>
          <cell r="N201">
            <v>34.950000000000003</v>
          </cell>
        </row>
        <row r="202">
          <cell r="D202" t="str">
            <v>RECREIO</v>
          </cell>
          <cell r="F202">
            <v>44</v>
          </cell>
          <cell r="M202" t="str">
            <v>=</v>
          </cell>
          <cell r="N202">
            <v>44</v>
          </cell>
        </row>
        <row r="203">
          <cell r="D203" t="str">
            <v>SALA DE AULA 02</v>
          </cell>
          <cell r="F203">
            <v>34.85</v>
          </cell>
          <cell r="M203" t="str">
            <v>=</v>
          </cell>
          <cell r="N203">
            <v>34.85</v>
          </cell>
        </row>
        <row r="204">
          <cell r="D204" t="str">
            <v>DISPENSA 02</v>
          </cell>
          <cell r="F204">
            <v>8.66</v>
          </cell>
          <cell r="M204" t="str">
            <v>=</v>
          </cell>
          <cell r="N204">
            <v>8.66</v>
          </cell>
        </row>
        <row r="205">
          <cell r="D205" t="str">
            <v>BIBLIOTECA</v>
          </cell>
          <cell r="F205">
            <v>8.5</v>
          </cell>
          <cell r="M205" t="str">
            <v>=</v>
          </cell>
          <cell r="N205">
            <v>8.5</v>
          </cell>
        </row>
        <row r="206">
          <cell r="D206" t="str">
            <v>SALA DOS PROFESSORES</v>
          </cell>
          <cell r="F206">
            <v>8.1199999999999992</v>
          </cell>
          <cell r="M206" t="str">
            <v>=</v>
          </cell>
          <cell r="N206">
            <v>8.1199999999999992</v>
          </cell>
        </row>
        <row r="207">
          <cell r="D207" t="str">
            <v>SECRETARIA</v>
          </cell>
          <cell r="F207">
            <v>10.8</v>
          </cell>
          <cell r="M207" t="str">
            <v>=</v>
          </cell>
          <cell r="N207">
            <v>10.8</v>
          </cell>
        </row>
        <row r="208">
          <cell r="D208" t="str">
            <v>SALA DE AULA 03</v>
          </cell>
          <cell r="F208">
            <v>42</v>
          </cell>
          <cell r="M208" t="str">
            <v>=</v>
          </cell>
          <cell r="N208">
            <v>42</v>
          </cell>
        </row>
        <row r="209">
          <cell r="D209" t="str">
            <v>SALA DE AULA 04</v>
          </cell>
          <cell r="F209">
            <v>42</v>
          </cell>
          <cell r="M209" t="str">
            <v>=</v>
          </cell>
          <cell r="N209">
            <v>42</v>
          </cell>
        </row>
        <row r="210">
          <cell r="D210" t="str">
            <v>CIRCULAÇÃO</v>
          </cell>
          <cell r="F210">
            <v>39.15</v>
          </cell>
          <cell r="M210" t="str">
            <v>=</v>
          </cell>
          <cell r="N210">
            <v>39.15</v>
          </cell>
        </row>
        <row r="211">
          <cell r="D211" t="str">
            <v>RECREIO COBERTO</v>
          </cell>
          <cell r="F211">
            <v>31.43</v>
          </cell>
          <cell r="M211" t="str">
            <v>=</v>
          </cell>
          <cell r="N211">
            <v>31.43</v>
          </cell>
        </row>
        <row r="212">
          <cell r="D212" t="str">
            <v>BIBLIOTECA/BRINQUEDOTECA</v>
          </cell>
          <cell r="F212">
            <v>43.25</v>
          </cell>
          <cell r="M212" t="str">
            <v>=</v>
          </cell>
          <cell r="N212">
            <v>43.25</v>
          </cell>
        </row>
        <row r="213">
          <cell r="D213" t="str">
            <v>RAMPA DE ACESSO</v>
          </cell>
          <cell r="F213">
            <v>8.48</v>
          </cell>
          <cell r="M213" t="str">
            <v>=</v>
          </cell>
          <cell r="N213">
            <v>8.48</v>
          </cell>
        </row>
        <row r="214">
          <cell r="D214" t="str">
            <v>COZINHA - DISPENSA</v>
          </cell>
          <cell r="F214">
            <v>17.64</v>
          </cell>
          <cell r="M214" t="str">
            <v>=</v>
          </cell>
          <cell r="N214">
            <v>17.64</v>
          </cell>
        </row>
        <row r="215">
          <cell r="D215" t="str">
            <v>WC MASC-FEM</v>
          </cell>
          <cell r="F215">
            <v>10</v>
          </cell>
          <cell r="G215" t="str">
            <v>x</v>
          </cell>
          <cell r="L215">
            <v>2</v>
          </cell>
          <cell r="M215" t="str">
            <v>=</v>
          </cell>
          <cell r="N215">
            <v>20</v>
          </cell>
        </row>
        <row r="216">
          <cell r="D216" t="str">
            <v xml:space="preserve">WC </v>
          </cell>
          <cell r="F216">
            <v>3.3</v>
          </cell>
          <cell r="M216" t="str">
            <v>=</v>
          </cell>
          <cell r="N216">
            <v>3.3</v>
          </cell>
        </row>
        <row r="217">
          <cell r="D217" t="str">
            <v>Total item 5.2</v>
          </cell>
          <cell r="L217" t="str">
            <v>TOTAL</v>
          </cell>
          <cell r="M217" t="str">
            <v>=</v>
          </cell>
          <cell r="N217">
            <v>397.13</v>
          </cell>
        </row>
        <row r="219">
          <cell r="A219" t="str">
            <v>5.3</v>
          </cell>
          <cell r="B219" t="str">
            <v>SINAPI</v>
          </cell>
          <cell r="C219">
            <v>98689</v>
          </cell>
          <cell r="D219" t="str">
            <v>SOLEIRA EM GRANITO, LARGURA 15 CM, ESPESSURA 2,0 CM. AF_06/2018</v>
          </cell>
          <cell r="E219" t="str">
            <v>M</v>
          </cell>
          <cell r="O219">
            <v>135</v>
          </cell>
          <cell r="P219">
            <v>84.35</v>
          </cell>
        </row>
        <row r="220">
          <cell r="F220">
            <v>15</v>
          </cell>
          <cell r="G220" t="str">
            <v>X</v>
          </cell>
          <cell r="L220">
            <v>9</v>
          </cell>
          <cell r="M220" t="str">
            <v>=</v>
          </cell>
          <cell r="N220">
            <v>135</v>
          </cell>
        </row>
        <row r="221">
          <cell r="D221" t="str">
            <v>Total item 5.3</v>
          </cell>
          <cell r="L221" t="str">
            <v>TOTAL</v>
          </cell>
          <cell r="M221" t="str">
            <v>=</v>
          </cell>
          <cell r="N221">
            <v>135</v>
          </cell>
        </row>
        <row r="223">
          <cell r="A223" t="str">
            <v>6.0</v>
          </cell>
          <cell r="D223" t="str">
            <v>COBERTA E REVESTIMENTO</v>
          </cell>
        </row>
        <row r="224">
          <cell r="A224" t="str">
            <v>6.1</v>
          </cell>
          <cell r="B224" t="str">
            <v>SINAPI</v>
          </cell>
          <cell r="C224">
            <v>92542</v>
          </cell>
          <cell r="D224" t="str">
            <v>TRAMA DE MADEIRA DE lEI COMPOSTA POR RIPAS, CAIBROS E TERÇAS PARA TELHADOS DE MAIS QUE 2 ÁGUAS PARA TELHA CERÂMICA CAPA-CANAL, INCLUSO TRANSPORTE VERTICAL. AF_07/2019</v>
          </cell>
          <cell r="E224" t="str">
            <v>M2</v>
          </cell>
          <cell r="O224">
            <v>110.17</v>
          </cell>
          <cell r="P224">
            <v>67.73</v>
          </cell>
        </row>
        <row r="225">
          <cell r="D225" t="str">
            <v>COBERTA AMPLIAÇÃO</v>
          </cell>
          <cell r="F225">
            <v>110.17</v>
          </cell>
          <cell r="M225" t="str">
            <v>=</v>
          </cell>
          <cell r="N225">
            <v>110.17</v>
          </cell>
        </row>
        <row r="226">
          <cell r="D226" t="str">
            <v>Total item 6.1</v>
          </cell>
          <cell r="L226" t="str">
            <v>TOTAL</v>
          </cell>
          <cell r="M226" t="str">
            <v>=</v>
          </cell>
          <cell r="N226">
            <v>110.17</v>
          </cell>
        </row>
        <row r="228">
          <cell r="A228" t="str">
            <v>6.2</v>
          </cell>
          <cell r="B228" t="str">
            <v>SINAPI</v>
          </cell>
          <cell r="C228">
            <v>92548</v>
          </cell>
          <cell r="D228" t="str">
            <v xml:space="preserve"> FABRICAÇÃO E INSTALAÇÃO DE TESOURA INTEIRA EM MADEIRA NÃO APARELHADA,   VÃO DE 6 M, PARA TELHA CERÂMICA OU DE CONCRETO, INCLUSO IÇAMENTO. AF_07/2019</v>
          </cell>
          <cell r="E228" t="str">
            <v>UND</v>
          </cell>
          <cell r="O228">
            <v>4</v>
          </cell>
          <cell r="P228">
            <v>1047.52</v>
          </cell>
        </row>
        <row r="229">
          <cell r="L229">
            <v>4</v>
          </cell>
          <cell r="M229" t="str">
            <v>=</v>
          </cell>
          <cell r="N229">
            <v>4</v>
          </cell>
        </row>
        <row r="230">
          <cell r="D230" t="str">
            <v>Total item 6.2</v>
          </cell>
          <cell r="L230" t="str">
            <v>TOTAL</v>
          </cell>
          <cell r="M230" t="str">
            <v>=</v>
          </cell>
          <cell r="N230">
            <v>4</v>
          </cell>
        </row>
        <row r="232">
          <cell r="A232" t="str">
            <v>6.3</v>
          </cell>
          <cell r="B232" t="str">
            <v>SINAPI</v>
          </cell>
          <cell r="C232">
            <v>94201</v>
          </cell>
          <cell r="D232" t="str">
            <v>TELHAMENTO COM TELHA CERÂMICA CAPA-CANAL, TIPO COLONIAL, COM ATÉ 2 ÁGUAS, INCLUSO TRANSPORTE VERTICAL. AF_06/2016</v>
          </cell>
          <cell r="E232" t="str">
            <v>M2</v>
          </cell>
          <cell r="O232">
            <v>191.93</v>
          </cell>
          <cell r="P232">
            <v>48.38</v>
          </cell>
        </row>
        <row r="233">
          <cell r="D233" t="str">
            <v>COBERTA AMPLIAÇÃO</v>
          </cell>
          <cell r="F233">
            <v>110.17</v>
          </cell>
          <cell r="M233" t="str">
            <v>=</v>
          </cell>
          <cell r="N233">
            <v>110.17</v>
          </cell>
        </row>
        <row r="234">
          <cell r="D234" t="str">
            <v>20% PARA REPOSIÇÃO DA COBERTA EXISTENTE</v>
          </cell>
          <cell r="F234">
            <v>408.82</v>
          </cell>
          <cell r="G234" t="str">
            <v>X</v>
          </cell>
          <cell r="L234">
            <v>0.2</v>
          </cell>
          <cell r="M234" t="str">
            <v>=</v>
          </cell>
          <cell r="N234">
            <v>81.760000000000005</v>
          </cell>
        </row>
        <row r="235">
          <cell r="D235" t="str">
            <v>Total item 6.3</v>
          </cell>
          <cell r="L235" t="str">
            <v>TOTAL</v>
          </cell>
          <cell r="M235" t="str">
            <v>=</v>
          </cell>
          <cell r="N235">
            <v>191.93</v>
          </cell>
        </row>
        <row r="237">
          <cell r="A237" t="str">
            <v>6.4</v>
          </cell>
          <cell r="B237" t="str">
            <v>SINAPI</v>
          </cell>
          <cell r="C237">
            <v>96111</v>
          </cell>
          <cell r="D237" t="str">
            <v>FORRO EM RÉGUAS DE PVC, FRISADO, PARA AMBIENTES RESIDENCIAIS, INCLUSIVE ESTRUTURA DE FIXAÇÃO. AF_05/2017_P</v>
          </cell>
          <cell r="E237" t="str">
            <v>M2</v>
          </cell>
          <cell r="O237">
            <v>357.98</v>
          </cell>
          <cell r="P237">
            <v>77.040000000000006</v>
          </cell>
        </row>
        <row r="238">
          <cell r="D238" t="str">
            <v>SALA DE AULA</v>
          </cell>
          <cell r="F238">
            <v>34.950000000000003</v>
          </cell>
          <cell r="M238" t="str">
            <v>=</v>
          </cell>
          <cell r="N238">
            <v>34.950000000000003</v>
          </cell>
        </row>
        <row r="239">
          <cell r="D239" t="str">
            <v>RECREIO</v>
          </cell>
          <cell r="F239">
            <v>44</v>
          </cell>
          <cell r="M239" t="str">
            <v>=</v>
          </cell>
          <cell r="N239">
            <v>44</v>
          </cell>
        </row>
        <row r="240">
          <cell r="D240" t="str">
            <v>SALA DE AULA 02</v>
          </cell>
          <cell r="F240">
            <v>34.85</v>
          </cell>
          <cell r="M240" t="str">
            <v>=</v>
          </cell>
          <cell r="N240">
            <v>34.85</v>
          </cell>
        </row>
        <row r="241">
          <cell r="D241" t="str">
            <v>DISPENSA 02</v>
          </cell>
          <cell r="F241">
            <v>8.66</v>
          </cell>
          <cell r="M241" t="str">
            <v>=</v>
          </cell>
          <cell r="N241">
            <v>8.66</v>
          </cell>
        </row>
        <row r="242">
          <cell r="D242" t="str">
            <v>BIBLIOTECA</v>
          </cell>
          <cell r="F242">
            <v>8.5</v>
          </cell>
          <cell r="M242" t="str">
            <v>=</v>
          </cell>
          <cell r="N242">
            <v>8.5</v>
          </cell>
        </row>
        <row r="243">
          <cell r="D243" t="str">
            <v>SALA DOS PROFESSORES</v>
          </cell>
          <cell r="F243">
            <v>8.1199999999999992</v>
          </cell>
          <cell r="M243" t="str">
            <v>=</v>
          </cell>
          <cell r="N243">
            <v>8.1199999999999992</v>
          </cell>
        </row>
        <row r="244">
          <cell r="D244" t="str">
            <v>SECRETARIA</v>
          </cell>
          <cell r="F244">
            <v>10.8</v>
          </cell>
          <cell r="M244" t="str">
            <v>=</v>
          </cell>
          <cell r="N244">
            <v>10.8</v>
          </cell>
        </row>
        <row r="245">
          <cell r="D245" t="str">
            <v>SALA DE AULA 03</v>
          </cell>
          <cell r="F245">
            <v>42</v>
          </cell>
          <cell r="M245" t="str">
            <v>=</v>
          </cell>
          <cell r="N245">
            <v>42</v>
          </cell>
        </row>
        <row r="246">
          <cell r="D246" t="str">
            <v>SALA DE AULA 04</v>
          </cell>
          <cell r="F246">
            <v>42</v>
          </cell>
          <cell r="M246" t="str">
            <v>=</v>
          </cell>
          <cell r="N246">
            <v>42</v>
          </cell>
        </row>
        <row r="247">
          <cell r="D247" t="str">
            <v>RECREIO COBERTO</v>
          </cell>
          <cell r="F247">
            <v>31.43</v>
          </cell>
          <cell r="M247" t="str">
            <v>=</v>
          </cell>
          <cell r="N247">
            <v>31.43</v>
          </cell>
        </row>
        <row r="248">
          <cell r="D248" t="str">
            <v>BIBLIOTECA/BRINQUEDOTECA</v>
          </cell>
          <cell r="F248">
            <v>43.25</v>
          </cell>
          <cell r="M248" t="str">
            <v>=</v>
          </cell>
          <cell r="N248">
            <v>43.25</v>
          </cell>
        </row>
        <row r="249">
          <cell r="D249" t="str">
            <v>RAMPA DE ACESSO</v>
          </cell>
          <cell r="F249">
            <v>8.48</v>
          </cell>
          <cell r="M249" t="str">
            <v>=</v>
          </cell>
          <cell r="N249">
            <v>8.48</v>
          </cell>
        </row>
        <row r="250">
          <cell r="D250" t="str">
            <v>COZINHA - DISPENSA</v>
          </cell>
          <cell r="F250">
            <v>17.64</v>
          </cell>
          <cell r="M250" t="str">
            <v>=</v>
          </cell>
          <cell r="N250">
            <v>17.64</v>
          </cell>
        </row>
        <row r="251">
          <cell r="D251" t="str">
            <v>WC MASC-FEM</v>
          </cell>
          <cell r="F251">
            <v>10</v>
          </cell>
          <cell r="G251" t="str">
            <v>x</v>
          </cell>
          <cell r="L251">
            <v>2</v>
          </cell>
          <cell r="M251" t="str">
            <v>=</v>
          </cell>
          <cell r="N251">
            <v>20</v>
          </cell>
        </row>
        <row r="252">
          <cell r="D252" t="str">
            <v xml:space="preserve">WC </v>
          </cell>
          <cell r="F252">
            <v>3.3</v>
          </cell>
          <cell r="M252" t="str">
            <v>=</v>
          </cell>
          <cell r="N252">
            <v>3.3</v>
          </cell>
        </row>
        <row r="253">
          <cell r="D253" t="str">
            <v>Total item 6.4</v>
          </cell>
          <cell r="L253" t="str">
            <v>TOTAL</v>
          </cell>
          <cell r="M253" t="str">
            <v>=</v>
          </cell>
          <cell r="N253">
            <v>357.98</v>
          </cell>
        </row>
        <row r="255">
          <cell r="A255" t="str">
            <v>6.5</v>
          </cell>
          <cell r="B255" t="str">
            <v>SINAPI</v>
          </cell>
          <cell r="C255">
            <v>100434</v>
          </cell>
          <cell r="D255" t="str">
            <v xml:space="preserve"> CALHA DE BEIRAL, SEMICIRCULAR DE PVC, DIAMETRO 125 MM, INCLUINDO CABECEIRAS, EMENDAS, BOCAIS, SUPORTES E VEDAÇÕES, EXCLUINDO CONDUTORES, INCLUSO TRANSPORTE VERTICAL. AF_07/2019</v>
          </cell>
          <cell r="E255" t="str">
            <v>M</v>
          </cell>
          <cell r="O255">
            <v>8.9499999999999993</v>
          </cell>
          <cell r="P255">
            <v>67.66</v>
          </cell>
        </row>
        <row r="256">
          <cell r="D256" t="str">
            <v>AMPLIAÇÃO</v>
          </cell>
          <cell r="F256">
            <v>8.9499999999999993</v>
          </cell>
          <cell r="M256" t="str">
            <v>=</v>
          </cell>
          <cell r="N256">
            <v>8.9499999999999993</v>
          </cell>
        </row>
        <row r="257">
          <cell r="D257" t="str">
            <v>Total item 6.5</v>
          </cell>
          <cell r="L257" t="str">
            <v>TOTAL</v>
          </cell>
          <cell r="M257" t="str">
            <v>=</v>
          </cell>
          <cell r="N257">
            <v>8.9499999999999993</v>
          </cell>
        </row>
        <row r="259">
          <cell r="A259" t="str">
            <v>6.6</v>
          </cell>
          <cell r="B259" t="str">
            <v>SINAPI</v>
          </cell>
          <cell r="C259">
            <v>98546</v>
          </cell>
          <cell r="D259" t="str">
            <v xml:space="preserve"> IMPERMEABILIZAÇÃO DE SUPERFÍCIE COM MANTA ASFÁLTICA, UMA CAMADA, INCLUSIVE APLICAÇÃO DE PRIMER ASFÁLTICO, E=3MM. AF_06/2018</v>
          </cell>
          <cell r="E259" t="str">
            <v>M2</v>
          </cell>
          <cell r="O259">
            <v>39.15</v>
          </cell>
          <cell r="P259">
            <v>95.32</v>
          </cell>
        </row>
        <row r="260">
          <cell r="D260" t="str">
            <v>CIRCULAÇÃO</v>
          </cell>
          <cell r="F260">
            <v>39.15</v>
          </cell>
          <cell r="M260" t="str">
            <v>=</v>
          </cell>
          <cell r="N260">
            <v>39.15</v>
          </cell>
        </row>
        <row r="261">
          <cell r="D261" t="str">
            <v>Total item 6.6</v>
          </cell>
          <cell r="L261" t="str">
            <v>TOTAL</v>
          </cell>
          <cell r="M261" t="str">
            <v>=</v>
          </cell>
          <cell r="N261">
            <v>39.15</v>
          </cell>
        </row>
        <row r="263">
          <cell r="A263" t="str">
            <v>6.7</v>
          </cell>
          <cell r="B263" t="str">
            <v>COMPOSIÇÃO</v>
          </cell>
          <cell r="C263">
            <v>1</v>
          </cell>
          <cell r="D263" t="str">
            <v>RECOLOCACAO DE TELHAS CERAMICAS, CONSIDERANDO REAPROVEITAMENTO DE MATERIAL</v>
          </cell>
          <cell r="E263" t="str">
            <v xml:space="preserve">KG    </v>
          </cell>
          <cell r="O263">
            <v>408.82</v>
          </cell>
          <cell r="P263">
            <v>13.28</v>
          </cell>
        </row>
        <row r="264">
          <cell r="D264" t="str">
            <v>RETELHAMENTO AREAS EXISTENTES</v>
          </cell>
          <cell r="L264">
            <v>408.82</v>
          </cell>
          <cell r="M264" t="str">
            <v>=</v>
          </cell>
          <cell r="N264">
            <v>408.82</v>
          </cell>
        </row>
        <row r="265">
          <cell r="D265" t="str">
            <v>Total item 6.7</v>
          </cell>
          <cell r="L265" t="str">
            <v>TOTAL</v>
          </cell>
          <cell r="M265" t="str">
            <v>=</v>
          </cell>
          <cell r="N265">
            <v>408.82</v>
          </cell>
        </row>
        <row r="267">
          <cell r="A267" t="str">
            <v>7.0</v>
          </cell>
          <cell r="D267" t="str">
            <v>ESQUADRIAS</v>
          </cell>
        </row>
        <row r="268">
          <cell r="A268" t="str">
            <v>7.1</v>
          </cell>
          <cell r="B268" t="str">
            <v>SINAPI</v>
          </cell>
          <cell r="C268">
            <v>94570</v>
          </cell>
          <cell r="D268" t="str">
            <v>JANELA DE ALUMÍNIO DE CORRER, 2 FOLHAS, FIXAÇÃO COM PARAFUSO SOBRE CONTRAMARCO (EXCLUSIVE CONTRAMARCO), COM VIDROS PADRONIZADA. AF_07/2016</v>
          </cell>
          <cell r="E268" t="str">
            <v>M2</v>
          </cell>
          <cell r="O268">
            <v>33.5</v>
          </cell>
          <cell r="P268">
            <v>325.38</v>
          </cell>
        </row>
        <row r="269">
          <cell r="D269" t="str">
            <v>AMPIAÇÕES</v>
          </cell>
          <cell r="F269">
            <v>2</v>
          </cell>
          <cell r="G269" t="str">
            <v>X</v>
          </cell>
          <cell r="J269">
            <v>1</v>
          </cell>
          <cell r="K269" t="str">
            <v>X</v>
          </cell>
          <cell r="L269">
            <v>2</v>
          </cell>
          <cell r="M269" t="str">
            <v>=</v>
          </cell>
          <cell r="N269">
            <v>4</v>
          </cell>
        </row>
        <row r="270">
          <cell r="D270" t="str">
            <v>SALAS EXISTENTES</v>
          </cell>
          <cell r="F270">
            <v>2</v>
          </cell>
          <cell r="G270" t="str">
            <v>X</v>
          </cell>
          <cell r="J270">
            <v>1</v>
          </cell>
          <cell r="K270" t="str">
            <v>X</v>
          </cell>
          <cell r="L270">
            <v>10</v>
          </cell>
          <cell r="M270" t="str">
            <v>=</v>
          </cell>
          <cell r="N270">
            <v>20</v>
          </cell>
        </row>
        <row r="271">
          <cell r="F271">
            <v>1.2</v>
          </cell>
          <cell r="G271" t="str">
            <v>x</v>
          </cell>
          <cell r="J271">
            <v>1</v>
          </cell>
          <cell r="K271" t="str">
            <v>x</v>
          </cell>
          <cell r="L271">
            <v>5</v>
          </cell>
          <cell r="M271" t="str">
            <v>=</v>
          </cell>
          <cell r="N271">
            <v>6</v>
          </cell>
        </row>
        <row r="272">
          <cell r="D272" t="str">
            <v>wc</v>
          </cell>
          <cell r="F272">
            <v>2.5</v>
          </cell>
          <cell r="G272" t="str">
            <v>x</v>
          </cell>
          <cell r="J272">
            <v>0.7</v>
          </cell>
          <cell r="K272" t="str">
            <v>x</v>
          </cell>
          <cell r="L272">
            <v>2</v>
          </cell>
          <cell r="M272" t="str">
            <v>=</v>
          </cell>
          <cell r="N272">
            <v>3.5</v>
          </cell>
        </row>
        <row r="273">
          <cell r="D273" t="str">
            <v>Total item 7.1</v>
          </cell>
          <cell r="L273" t="str">
            <v>TOTAL</v>
          </cell>
          <cell r="M273" t="str">
            <v>=</v>
          </cell>
          <cell r="N273">
            <v>33.5</v>
          </cell>
        </row>
        <row r="275">
          <cell r="A275" t="str">
            <v>7.2</v>
          </cell>
          <cell r="B275" t="str">
            <v>EMLURB</v>
          </cell>
          <cell r="C275" t="str">
            <v>17.07.020</v>
          </cell>
          <cell r="D275" t="str">
            <v>FORNECIMENTO E ASSENTAMENTO DE GRADIL E/OU PORTAO COM FERRAGENS, MODELO AV 31/2000-OP 02 INCLUSIVE APARELHAMENTO E PINTURA COM ESMALTE SINTETICO DUAS DEMAOS.</v>
          </cell>
          <cell r="E275" t="str">
            <v>M2</v>
          </cell>
          <cell r="O275">
            <v>29.35</v>
          </cell>
          <cell r="P275" t="str">
            <v>334,72</v>
          </cell>
        </row>
        <row r="276">
          <cell r="F276">
            <v>4</v>
          </cell>
          <cell r="G276" t="str">
            <v>X</v>
          </cell>
          <cell r="J276">
            <v>2</v>
          </cell>
          <cell r="M276" t="str">
            <v>=</v>
          </cell>
          <cell r="N276">
            <v>8</v>
          </cell>
        </row>
        <row r="277">
          <cell r="F277">
            <v>6</v>
          </cell>
          <cell r="G277" t="str">
            <v>X</v>
          </cell>
          <cell r="J277">
            <v>2</v>
          </cell>
          <cell r="M277" t="str">
            <v>=</v>
          </cell>
          <cell r="N277">
            <v>12</v>
          </cell>
        </row>
        <row r="278">
          <cell r="F278">
            <v>1.2</v>
          </cell>
          <cell r="G278" t="str">
            <v>X</v>
          </cell>
          <cell r="J278">
            <v>2</v>
          </cell>
          <cell r="M278" t="str">
            <v>=</v>
          </cell>
          <cell r="N278">
            <v>2.4</v>
          </cell>
        </row>
        <row r="279">
          <cell r="F279">
            <v>1.6</v>
          </cell>
          <cell r="G279" t="str">
            <v>X</v>
          </cell>
          <cell r="J279">
            <v>2</v>
          </cell>
          <cell r="M279" t="str">
            <v>=</v>
          </cell>
          <cell r="N279">
            <v>3.2</v>
          </cell>
        </row>
        <row r="280">
          <cell r="F280">
            <v>1.5</v>
          </cell>
          <cell r="G280" t="str">
            <v>x</v>
          </cell>
          <cell r="J280">
            <v>2.5</v>
          </cell>
          <cell r="M280" t="str">
            <v>=</v>
          </cell>
          <cell r="N280">
            <v>3.75</v>
          </cell>
        </row>
        <row r="281">
          <cell r="D281" t="str">
            <v>Total item 7.2</v>
          </cell>
          <cell r="L281" t="str">
            <v>TOTAL</v>
          </cell>
          <cell r="M281" t="str">
            <v>=</v>
          </cell>
          <cell r="N281">
            <v>29.35</v>
          </cell>
        </row>
        <row r="283">
          <cell r="A283" t="str">
            <v>7.3</v>
          </cell>
          <cell r="B283" t="str">
            <v>SINAPI</v>
          </cell>
          <cell r="C283">
            <v>99855</v>
          </cell>
          <cell r="D283" t="str">
            <v xml:space="preserve"> CORRIMÃO SIMPLES, DIÂMETRO EXTERNO = 1 1/2", EM AÇO GALVANIZADO. </v>
          </cell>
          <cell r="E283" t="str">
            <v>M</v>
          </cell>
          <cell r="O283">
            <v>9</v>
          </cell>
          <cell r="P283">
            <v>101.92</v>
          </cell>
        </row>
        <row r="284">
          <cell r="D284" t="str">
            <v>RAMPA ACESSO A ESCOLA</v>
          </cell>
          <cell r="F284">
            <v>4.5</v>
          </cell>
          <cell r="G284" t="str">
            <v>x</v>
          </cell>
          <cell r="L284">
            <v>2</v>
          </cell>
          <cell r="M284" t="str">
            <v>=</v>
          </cell>
          <cell r="N284">
            <v>9</v>
          </cell>
        </row>
        <row r="285">
          <cell r="D285" t="str">
            <v>Total item 7.3</v>
          </cell>
          <cell r="L285" t="str">
            <v>TOTAL</v>
          </cell>
          <cell r="M285" t="str">
            <v>=</v>
          </cell>
          <cell r="N285">
            <v>9</v>
          </cell>
        </row>
        <row r="287">
          <cell r="A287" t="str">
            <v>7.4</v>
          </cell>
          <cell r="B287" t="str">
            <v>EMLURB</v>
          </cell>
          <cell r="C287" t="str">
            <v>09.01.020</v>
          </cell>
          <cell r="D287" t="str">
            <v>ESQUADRIA DE MADEIRA COM GRADE E FOLHA EM
MADEIRA DE LEI PARA PORTAS EXTERNAS INCLU
SIVE ASSENTAMENTO E FERRAGENS.</v>
          </cell>
          <cell r="E287" t="str">
            <v>M2</v>
          </cell>
          <cell r="O287">
            <v>30.96</v>
          </cell>
          <cell r="P287" t="str">
            <v>515,93</v>
          </cell>
        </row>
        <row r="288">
          <cell r="F288">
            <v>0.8</v>
          </cell>
          <cell r="G288" t="str">
            <v>X</v>
          </cell>
          <cell r="J288">
            <v>2.1</v>
          </cell>
          <cell r="K288" t="str">
            <v>X</v>
          </cell>
          <cell r="L288">
            <v>15</v>
          </cell>
          <cell r="M288" t="str">
            <v>=</v>
          </cell>
          <cell r="N288">
            <v>25.2</v>
          </cell>
        </row>
        <row r="289">
          <cell r="F289">
            <v>0.6</v>
          </cell>
          <cell r="G289" t="str">
            <v>X</v>
          </cell>
          <cell r="J289">
            <v>1.6</v>
          </cell>
          <cell r="K289" t="str">
            <v>X</v>
          </cell>
          <cell r="L289">
            <v>6</v>
          </cell>
          <cell r="M289" t="str">
            <v>=</v>
          </cell>
          <cell r="N289">
            <v>5.76</v>
          </cell>
        </row>
        <row r="290">
          <cell r="D290" t="str">
            <v>Total item 7.4</v>
          </cell>
          <cell r="L290" t="str">
            <v>TOTAL</v>
          </cell>
          <cell r="M290" t="str">
            <v>=</v>
          </cell>
          <cell r="N290">
            <v>30.96</v>
          </cell>
        </row>
        <row r="292">
          <cell r="A292" t="str">
            <v>8.0</v>
          </cell>
          <cell r="D292" t="str">
            <v>PINTURA</v>
          </cell>
        </row>
        <row r="293">
          <cell r="A293" t="str">
            <v>8.1</v>
          </cell>
          <cell r="B293" t="str">
            <v>SINAPI</v>
          </cell>
          <cell r="C293">
            <v>88489</v>
          </cell>
          <cell r="D293" t="str">
            <v>APLICAÇÃO MANUAL DE PINTURA COM TINTA LÁTEX ACRÍLICA EM PAREDES, DUAS DEMÃOS. AF_06/2014</v>
          </cell>
          <cell r="E293" t="str">
            <v>M2</v>
          </cell>
          <cell r="O293">
            <v>294.38</v>
          </cell>
          <cell r="P293">
            <v>14.94</v>
          </cell>
        </row>
        <row r="294">
          <cell r="D294" t="str">
            <v>SALA DE AULA 01</v>
          </cell>
          <cell r="F294">
            <v>23.9</v>
          </cell>
          <cell r="G294" t="str">
            <v>X</v>
          </cell>
          <cell r="J294">
            <v>1.2</v>
          </cell>
          <cell r="M294" t="str">
            <v>=</v>
          </cell>
          <cell r="N294">
            <v>28.68</v>
          </cell>
        </row>
        <row r="295">
          <cell r="D295" t="str">
            <v>RECREIO</v>
          </cell>
          <cell r="F295">
            <v>19</v>
          </cell>
          <cell r="G295" t="str">
            <v>X</v>
          </cell>
          <cell r="J295">
            <v>1.2</v>
          </cell>
          <cell r="M295" t="str">
            <v>=</v>
          </cell>
          <cell r="N295">
            <v>22.8</v>
          </cell>
        </row>
        <row r="296">
          <cell r="D296" t="str">
            <v>SALA DE AULA 02</v>
          </cell>
          <cell r="F296">
            <v>24.9</v>
          </cell>
          <cell r="G296" t="str">
            <v>X</v>
          </cell>
          <cell r="J296">
            <v>1.2</v>
          </cell>
          <cell r="M296" t="str">
            <v>=</v>
          </cell>
          <cell r="N296">
            <v>29.88</v>
          </cell>
        </row>
        <row r="297">
          <cell r="D297" t="str">
            <v>DISPENSA 02</v>
          </cell>
          <cell r="F297">
            <v>12.87</v>
          </cell>
          <cell r="G297" t="str">
            <v>X</v>
          </cell>
          <cell r="J297">
            <v>1.2</v>
          </cell>
          <cell r="M297" t="str">
            <v>=</v>
          </cell>
          <cell r="N297">
            <v>15.44</v>
          </cell>
        </row>
        <row r="298">
          <cell r="D298" t="str">
            <v>BIBLIOTECA</v>
          </cell>
          <cell r="F298">
            <v>11.7</v>
          </cell>
          <cell r="G298" t="str">
            <v>X</v>
          </cell>
          <cell r="J298">
            <v>1.2</v>
          </cell>
          <cell r="M298" t="str">
            <v>=</v>
          </cell>
          <cell r="N298">
            <v>14.04</v>
          </cell>
        </row>
        <row r="299">
          <cell r="D299" t="str">
            <v>SALA DOS PROFESSORES</v>
          </cell>
          <cell r="F299">
            <v>11.32</v>
          </cell>
          <cell r="G299" t="str">
            <v>X</v>
          </cell>
          <cell r="J299">
            <v>1.2</v>
          </cell>
          <cell r="M299" t="str">
            <v>=</v>
          </cell>
          <cell r="N299">
            <v>13.58</v>
          </cell>
        </row>
        <row r="300">
          <cell r="D300" t="str">
            <v>SECRETARIA</v>
          </cell>
          <cell r="F300">
            <v>13.15</v>
          </cell>
          <cell r="G300" t="str">
            <v>X</v>
          </cell>
          <cell r="J300">
            <v>1.2</v>
          </cell>
          <cell r="M300" t="str">
            <v>=</v>
          </cell>
          <cell r="N300">
            <v>15.78</v>
          </cell>
        </row>
        <row r="301">
          <cell r="D301" t="str">
            <v>SALA DE AULA 03</v>
          </cell>
          <cell r="F301">
            <v>25.92</v>
          </cell>
          <cell r="G301" t="str">
            <v>X</v>
          </cell>
          <cell r="J301">
            <v>1.2</v>
          </cell>
          <cell r="M301" t="str">
            <v>=</v>
          </cell>
          <cell r="N301">
            <v>31.1</v>
          </cell>
        </row>
        <row r="302">
          <cell r="D302" t="str">
            <v>SALA DE AULA 04</v>
          </cell>
          <cell r="F302">
            <v>25.95</v>
          </cell>
          <cell r="G302" t="str">
            <v>X</v>
          </cell>
          <cell r="J302">
            <v>1.2</v>
          </cell>
          <cell r="M302" t="str">
            <v>=</v>
          </cell>
          <cell r="N302">
            <v>31.14</v>
          </cell>
        </row>
        <row r="303">
          <cell r="D303" t="str">
            <v>BIBLIOTECA/BRINQUEDOTECA</v>
          </cell>
          <cell r="F303">
            <v>27.3</v>
          </cell>
          <cell r="G303" t="str">
            <v>X</v>
          </cell>
          <cell r="J303">
            <v>1.2</v>
          </cell>
          <cell r="M303" t="str">
            <v>=</v>
          </cell>
          <cell r="N303">
            <v>32.76</v>
          </cell>
        </row>
        <row r="304">
          <cell r="D304" t="str">
            <v>CIRCULAÇÃO</v>
          </cell>
          <cell r="F304">
            <v>5.0999999999999996</v>
          </cell>
          <cell r="G304" t="str">
            <v>X</v>
          </cell>
          <cell r="J304">
            <v>1.2</v>
          </cell>
          <cell r="M304" t="str">
            <v>=</v>
          </cell>
          <cell r="N304">
            <v>6.12</v>
          </cell>
        </row>
        <row r="305">
          <cell r="F305">
            <v>1.5</v>
          </cell>
          <cell r="G305" t="str">
            <v>X</v>
          </cell>
          <cell r="J305">
            <v>1.2</v>
          </cell>
          <cell r="M305" t="str">
            <v>=</v>
          </cell>
          <cell r="N305">
            <v>1.8</v>
          </cell>
        </row>
        <row r="306">
          <cell r="F306">
            <v>8.65</v>
          </cell>
          <cell r="G306" t="str">
            <v>X</v>
          </cell>
          <cell r="J306">
            <v>1.2</v>
          </cell>
          <cell r="M306" t="str">
            <v>=</v>
          </cell>
          <cell r="N306">
            <v>10.38</v>
          </cell>
        </row>
        <row r="307">
          <cell r="F307">
            <v>2.85</v>
          </cell>
          <cell r="G307" t="str">
            <v>X</v>
          </cell>
          <cell r="J307">
            <v>1.2</v>
          </cell>
          <cell r="M307" t="str">
            <v>=</v>
          </cell>
          <cell r="N307">
            <v>3.42</v>
          </cell>
        </row>
        <row r="308">
          <cell r="F308">
            <v>1.1499999999999999</v>
          </cell>
          <cell r="G308" t="str">
            <v>X</v>
          </cell>
          <cell r="J308">
            <v>1.2</v>
          </cell>
          <cell r="K308" t="str">
            <v>X</v>
          </cell>
          <cell r="L308">
            <v>4</v>
          </cell>
          <cell r="M308" t="str">
            <v>=</v>
          </cell>
          <cell r="N308">
            <v>5.52</v>
          </cell>
        </row>
        <row r="309">
          <cell r="F309">
            <v>1.2</v>
          </cell>
          <cell r="G309" t="str">
            <v>X</v>
          </cell>
          <cell r="J309">
            <v>1.2</v>
          </cell>
          <cell r="K309" t="str">
            <v>X</v>
          </cell>
          <cell r="L309">
            <v>2</v>
          </cell>
          <cell r="M309" t="str">
            <v>=</v>
          </cell>
          <cell r="N309">
            <v>2.88</v>
          </cell>
        </row>
        <row r="310">
          <cell r="F310">
            <v>14.55</v>
          </cell>
          <cell r="G310" t="str">
            <v>X</v>
          </cell>
          <cell r="J310">
            <v>1.2</v>
          </cell>
          <cell r="M310" t="str">
            <v>=</v>
          </cell>
          <cell r="N310">
            <v>17.46</v>
          </cell>
        </row>
        <row r="311">
          <cell r="F311">
            <v>3.15</v>
          </cell>
          <cell r="G311" t="str">
            <v>X</v>
          </cell>
          <cell r="J311">
            <v>1.2</v>
          </cell>
          <cell r="M311" t="str">
            <v>=</v>
          </cell>
          <cell r="N311">
            <v>3.78</v>
          </cell>
        </row>
        <row r="312">
          <cell r="F312">
            <v>1.1200000000000001</v>
          </cell>
          <cell r="G312" t="str">
            <v>X</v>
          </cell>
          <cell r="J312">
            <v>1.2</v>
          </cell>
          <cell r="M312" t="str">
            <v>=</v>
          </cell>
          <cell r="N312">
            <v>1.34</v>
          </cell>
        </row>
        <row r="313">
          <cell r="F313">
            <v>3</v>
          </cell>
          <cell r="G313" t="str">
            <v>X</v>
          </cell>
          <cell r="J313">
            <v>1.2</v>
          </cell>
          <cell r="M313" t="str">
            <v>=</v>
          </cell>
          <cell r="N313">
            <v>3.6</v>
          </cell>
        </row>
        <row r="314">
          <cell r="F314">
            <v>2.4</v>
          </cell>
          <cell r="G314" t="str">
            <v>X</v>
          </cell>
          <cell r="J314">
            <v>1.2</v>
          </cell>
          <cell r="M314" t="str">
            <v>=</v>
          </cell>
          <cell r="N314">
            <v>2.88</v>
          </cell>
        </row>
        <row r="315">
          <cell r="D315" t="str">
            <v>Total item 8.1</v>
          </cell>
          <cell r="L315" t="str">
            <v>TOTAL</v>
          </cell>
          <cell r="M315" t="str">
            <v>=</v>
          </cell>
          <cell r="N315">
            <v>294.38</v>
          </cell>
        </row>
        <row r="317">
          <cell r="A317" t="str">
            <v>8.2</v>
          </cell>
          <cell r="B317" t="str">
            <v>SINAPI</v>
          </cell>
          <cell r="C317">
            <v>88497</v>
          </cell>
          <cell r="D317" t="str">
            <v>APLICAÇÃO E LIXAMENTO DE MASSA LÁTEX EM PAREDES, DUAS DEMÃOS. AF_06/2014</v>
          </cell>
          <cell r="E317" t="str">
            <v>M2</v>
          </cell>
          <cell r="O317">
            <v>294.38</v>
          </cell>
          <cell r="P317">
            <v>11.8</v>
          </cell>
        </row>
        <row r="318">
          <cell r="D318" t="str">
            <v>IDEM AO ITEM 8.1</v>
          </cell>
          <cell r="F318">
            <v>294.38</v>
          </cell>
          <cell r="M318" t="str">
            <v>=</v>
          </cell>
          <cell r="N318">
            <v>294.38</v>
          </cell>
        </row>
        <row r="319">
          <cell r="D319" t="str">
            <v>Total item 8.2</v>
          </cell>
          <cell r="L319" t="str">
            <v>TOTAL</v>
          </cell>
          <cell r="M319" t="str">
            <v>=</v>
          </cell>
          <cell r="N319">
            <v>294.38</v>
          </cell>
        </row>
        <row r="321">
          <cell r="A321" t="str">
            <v>8.3</v>
          </cell>
          <cell r="B321" t="str">
            <v>SINAPI</v>
          </cell>
          <cell r="C321">
            <v>95626</v>
          </cell>
          <cell r="D321" t="str">
            <v>APLICAÇÃO MANUAL DE TINTA LÁTEX ACRÍLICA EM PAREDE EXTERNAS DE CASAS, DUAS DEMÃOS. AF_11/2016</v>
          </cell>
          <cell r="E321" t="str">
            <v>M2</v>
          </cell>
          <cell r="O321">
            <v>381.38</v>
          </cell>
          <cell r="P321">
            <v>15.03</v>
          </cell>
        </row>
        <row r="322">
          <cell r="D322" t="str">
            <v>ÁRE EXTERNA</v>
          </cell>
          <cell r="F322">
            <v>90.69</v>
          </cell>
          <cell r="G322" t="str">
            <v>X</v>
          </cell>
          <cell r="J322">
            <v>2</v>
          </cell>
          <cell r="M322" t="str">
            <v>=</v>
          </cell>
          <cell r="N322">
            <v>181.38</v>
          </cell>
        </row>
        <row r="323">
          <cell r="D323" t="str">
            <v>MURO</v>
          </cell>
          <cell r="F323">
            <v>50</v>
          </cell>
          <cell r="G323" t="str">
            <v>X</v>
          </cell>
          <cell r="J323">
            <v>2</v>
          </cell>
          <cell r="K323" t="str">
            <v>X</v>
          </cell>
          <cell r="L323">
            <v>2</v>
          </cell>
          <cell r="M323" t="str">
            <v>=</v>
          </cell>
          <cell r="N323">
            <v>200</v>
          </cell>
        </row>
        <row r="324">
          <cell r="D324" t="str">
            <v>Total item 8.3</v>
          </cell>
          <cell r="L324" t="str">
            <v>TOTAL</v>
          </cell>
          <cell r="M324" t="str">
            <v>=</v>
          </cell>
          <cell r="N324">
            <v>381.38</v>
          </cell>
        </row>
        <row r="326">
          <cell r="A326" t="str">
            <v>8.4</v>
          </cell>
          <cell r="B326" t="str">
            <v>SINAPI</v>
          </cell>
          <cell r="C326">
            <v>102207</v>
          </cell>
          <cell r="D326" t="str">
            <v>PINTURA TINTA DE ACABAMENTO (PIGMENTADA) A ÓLEO EM MADEIRA, 1 DEMÃO. AF_01/2021</v>
          </cell>
          <cell r="E326"/>
          <cell r="O326">
            <v>50.4</v>
          </cell>
          <cell r="P326">
            <v>6.61</v>
          </cell>
        </row>
        <row r="327">
          <cell r="D327" t="str">
            <v>PORTAS X 2 AMPLIAÇÃO</v>
          </cell>
          <cell r="F327">
            <v>0.8</v>
          </cell>
          <cell r="G327" t="str">
            <v>X</v>
          </cell>
          <cell r="J327">
            <v>2.1</v>
          </cell>
          <cell r="K327" t="str">
            <v>X</v>
          </cell>
          <cell r="L327">
            <v>30</v>
          </cell>
          <cell r="M327" t="str">
            <v>=</v>
          </cell>
          <cell r="N327">
            <v>50.4</v>
          </cell>
        </row>
        <row r="328">
          <cell r="D328" t="str">
            <v>Total item 8.4</v>
          </cell>
          <cell r="L328" t="str">
            <v>TOTAL</v>
          </cell>
          <cell r="M328" t="str">
            <v>=</v>
          </cell>
          <cell r="N328">
            <v>50.4</v>
          </cell>
        </row>
        <row r="330">
          <cell r="A330" t="str">
            <v>8.5</v>
          </cell>
          <cell r="B330" t="str">
            <v>SINAPI</v>
          </cell>
          <cell r="C330">
            <v>88488</v>
          </cell>
          <cell r="D330" t="str">
            <v>APLICAÇÃO MANUAL DE PINTURA COM TINTA LÁTEX ACRÍLICA EM TETO, DUAS DEMÃOS. AF_06/201</v>
          </cell>
          <cell r="E330" t="str">
            <v>M2</v>
          </cell>
          <cell r="O330">
            <v>39.15</v>
          </cell>
          <cell r="P330">
            <v>16.579999999999998</v>
          </cell>
        </row>
        <row r="331">
          <cell r="D331" t="str">
            <v>CIRCULAÇÃO</v>
          </cell>
          <cell r="F331">
            <v>39.15</v>
          </cell>
          <cell r="M331" t="str">
            <v>=</v>
          </cell>
          <cell r="N331">
            <v>39.15</v>
          </cell>
        </row>
        <row r="332">
          <cell r="D332" t="str">
            <v>Total item 8.5</v>
          </cell>
          <cell r="L332" t="str">
            <v>TOTAL</v>
          </cell>
          <cell r="M332" t="str">
            <v>=</v>
          </cell>
          <cell r="N332">
            <v>39.15</v>
          </cell>
        </row>
        <row r="334">
          <cell r="A334" t="str">
            <v>8.6</v>
          </cell>
          <cell r="B334" t="str">
            <v>SINAPI</v>
          </cell>
          <cell r="C334">
            <v>88496</v>
          </cell>
          <cell r="D334" t="str">
            <v>APLICAÇÃO E LIXAMENTO DE MASSA LÁTEX EM TETO, DUAS DEMÃOS. AF_06/2014</v>
          </cell>
          <cell r="E334" t="str">
            <v>M2</v>
          </cell>
          <cell r="O334">
            <v>39.15</v>
          </cell>
          <cell r="P334">
            <v>22.25</v>
          </cell>
        </row>
        <row r="335">
          <cell r="D335" t="str">
            <v>CIRCULAÇÃO</v>
          </cell>
          <cell r="F335">
            <v>39.15</v>
          </cell>
          <cell r="M335" t="str">
            <v>=</v>
          </cell>
          <cell r="N335">
            <v>39.15</v>
          </cell>
        </row>
        <row r="336">
          <cell r="D336" t="str">
            <v>Total item 8.6</v>
          </cell>
          <cell r="L336" t="str">
            <v>TOTAL</v>
          </cell>
          <cell r="M336" t="str">
            <v>=</v>
          </cell>
          <cell r="N336">
            <v>39.15</v>
          </cell>
        </row>
        <row r="338">
          <cell r="A338" t="str">
            <v>8.7</v>
          </cell>
          <cell r="B338" t="str">
            <v>SINAPI</v>
          </cell>
          <cell r="C338">
            <v>95624</v>
          </cell>
          <cell r="D338" t="str">
            <v xml:space="preserve"> APLICAÇÃO MANUAL DE TINTA LÁTEX ACRÍLICA EM SUPERFÍCIES EXTERNAS DE SACADA DE EDIFÍCIOS DE MÚLTIPLOS PAVIMENTOS, DUAS DEMÃOS. AF_11/2016</v>
          </cell>
          <cell r="E338" t="str">
            <v>M2</v>
          </cell>
          <cell r="O338">
            <v>882.56</v>
          </cell>
          <cell r="P338">
            <v>20.02</v>
          </cell>
        </row>
        <row r="339">
          <cell r="D339" t="str">
            <v>MURO GERAL</v>
          </cell>
          <cell r="F339">
            <v>220.64</v>
          </cell>
          <cell r="G339" t="str">
            <v>X</v>
          </cell>
          <cell r="J339">
            <v>2</v>
          </cell>
          <cell r="K339" t="str">
            <v>X</v>
          </cell>
          <cell r="L339">
            <v>2</v>
          </cell>
          <cell r="M339" t="str">
            <v>=</v>
          </cell>
          <cell r="N339">
            <v>882.56</v>
          </cell>
        </row>
        <row r="340">
          <cell r="D340" t="str">
            <v>Total item 8.7</v>
          </cell>
          <cell r="L340" t="str">
            <v>TOTAL</v>
          </cell>
          <cell r="M340" t="str">
            <v>=</v>
          </cell>
          <cell r="N340">
            <v>882.56</v>
          </cell>
        </row>
        <row r="342">
          <cell r="A342" t="str">
            <v>9.0</v>
          </cell>
          <cell r="D342" t="str">
            <v>INSTALAÇÕES ELETRICAS</v>
          </cell>
        </row>
        <row r="343">
          <cell r="A343" t="str">
            <v>9.1</v>
          </cell>
          <cell r="B343" t="str">
            <v>SINAPI</v>
          </cell>
          <cell r="C343">
            <v>93128</v>
          </cell>
          <cell r="D343" t="str">
            <v>PONTO DE ILUMINAÇÃO RESIDENCIAL INCLUINDO INTERRUPTOR SIMPLES, CAIXA ELÉTRICA, ELETRODUTO, CABO, RASGO, QUEBRA E CHUMBAMENTO (EXCLUINDO LUMINÁRIA E LÂMPADA). AF_01/201</v>
          </cell>
          <cell r="E343" t="str">
            <v>PT</v>
          </cell>
          <cell r="O343">
            <v>71</v>
          </cell>
          <cell r="P343">
            <v>130.15</v>
          </cell>
        </row>
        <row r="344">
          <cell r="D344" t="str">
            <v>SALA DE AULA</v>
          </cell>
          <cell r="L344">
            <v>6</v>
          </cell>
          <cell r="M344" t="str">
            <v>=</v>
          </cell>
          <cell r="N344">
            <v>6</v>
          </cell>
        </row>
        <row r="345">
          <cell r="D345" t="str">
            <v>RECREIO</v>
          </cell>
          <cell r="L345">
            <v>8</v>
          </cell>
          <cell r="M345" t="str">
            <v>=</v>
          </cell>
          <cell r="N345">
            <v>8</v>
          </cell>
        </row>
        <row r="346">
          <cell r="D346" t="str">
            <v>SALA DE AULA 02</v>
          </cell>
          <cell r="L346">
            <v>6</v>
          </cell>
          <cell r="M346" t="str">
            <v>=</v>
          </cell>
          <cell r="N346">
            <v>6</v>
          </cell>
        </row>
        <row r="347">
          <cell r="D347" t="str">
            <v>DISPENSA 02</v>
          </cell>
          <cell r="L347">
            <v>1</v>
          </cell>
          <cell r="M347" t="str">
            <v>=</v>
          </cell>
          <cell r="N347">
            <v>1</v>
          </cell>
        </row>
        <row r="348">
          <cell r="D348" t="str">
            <v>BIBLIOTECA</v>
          </cell>
          <cell r="L348">
            <v>4</v>
          </cell>
          <cell r="M348" t="str">
            <v>=</v>
          </cell>
          <cell r="N348">
            <v>4</v>
          </cell>
        </row>
        <row r="349">
          <cell r="D349" t="str">
            <v>SALA DOS PROFESSORES</v>
          </cell>
          <cell r="L349">
            <v>4</v>
          </cell>
          <cell r="M349" t="str">
            <v>=</v>
          </cell>
          <cell r="N349">
            <v>4</v>
          </cell>
        </row>
        <row r="350">
          <cell r="D350" t="str">
            <v>SECRETARIA</v>
          </cell>
          <cell r="L350">
            <v>2</v>
          </cell>
          <cell r="M350" t="str">
            <v>=</v>
          </cell>
          <cell r="N350">
            <v>2</v>
          </cell>
        </row>
        <row r="351">
          <cell r="D351" t="str">
            <v>SALA DE AULA 03</v>
          </cell>
          <cell r="L351">
            <v>6</v>
          </cell>
          <cell r="M351" t="str">
            <v>=</v>
          </cell>
          <cell r="N351">
            <v>6</v>
          </cell>
        </row>
        <row r="352">
          <cell r="D352" t="str">
            <v>SALA DE AULA 04</v>
          </cell>
          <cell r="L352">
            <v>6</v>
          </cell>
          <cell r="M352" t="str">
            <v>=</v>
          </cell>
          <cell r="N352">
            <v>6</v>
          </cell>
        </row>
        <row r="353">
          <cell r="D353" t="str">
            <v>RECREIO COBERTO</v>
          </cell>
          <cell r="L353">
            <v>8</v>
          </cell>
          <cell r="M353" t="str">
            <v>=</v>
          </cell>
          <cell r="N353">
            <v>8</v>
          </cell>
        </row>
        <row r="354">
          <cell r="D354" t="str">
            <v>BIBLIOTECA/BRINQUEDOTECA</v>
          </cell>
          <cell r="L354">
            <v>6</v>
          </cell>
          <cell r="M354" t="str">
            <v>=</v>
          </cell>
          <cell r="N354">
            <v>6</v>
          </cell>
        </row>
        <row r="355">
          <cell r="D355" t="str">
            <v>CIRCULAÇÃO</v>
          </cell>
          <cell r="L355">
            <v>6</v>
          </cell>
          <cell r="M355" t="str">
            <v>=</v>
          </cell>
          <cell r="N355">
            <v>6</v>
          </cell>
        </row>
        <row r="356">
          <cell r="D356" t="str">
            <v>COZINHA - DISPENSA</v>
          </cell>
          <cell r="L356">
            <v>3</v>
          </cell>
          <cell r="M356" t="str">
            <v>=</v>
          </cell>
          <cell r="N356">
            <v>3</v>
          </cell>
        </row>
        <row r="357">
          <cell r="D357" t="str">
            <v>WC MASC-FEM</v>
          </cell>
          <cell r="L357">
            <v>4</v>
          </cell>
          <cell r="M357" t="str">
            <v>=</v>
          </cell>
          <cell r="N357">
            <v>4</v>
          </cell>
        </row>
        <row r="358">
          <cell r="D358" t="str">
            <v xml:space="preserve">WC </v>
          </cell>
          <cell r="L358">
            <v>1</v>
          </cell>
          <cell r="M358" t="str">
            <v>=</v>
          </cell>
          <cell r="N358">
            <v>1</v>
          </cell>
        </row>
        <row r="359">
          <cell r="D359" t="str">
            <v>Total item 9.1</v>
          </cell>
          <cell r="L359" t="str">
            <v>TOTAL</v>
          </cell>
          <cell r="M359" t="str">
            <v>=</v>
          </cell>
          <cell r="N359">
            <v>71</v>
          </cell>
        </row>
        <row r="361">
          <cell r="A361" t="str">
            <v>9.2</v>
          </cell>
          <cell r="B361" t="str">
            <v>SINAPI</v>
          </cell>
          <cell r="C361">
            <v>93141</v>
          </cell>
          <cell r="D361" t="str">
            <v>PONTO DE TOMADA RESIDENCIAL INCLUINDO TOMADA 10A/250V, CAIXA ELÉTRICA, ELETRODUTO, CABO, RASGO, QUEBRA E CHUMBAMENTO. AF_01/2016</v>
          </cell>
          <cell r="E361" t="str">
            <v>UN</v>
          </cell>
          <cell r="O361">
            <v>43</v>
          </cell>
          <cell r="P361">
            <v>162.27000000000001</v>
          </cell>
        </row>
        <row r="362">
          <cell r="D362" t="str">
            <v>SALA DE AULA</v>
          </cell>
          <cell r="L362">
            <v>4</v>
          </cell>
          <cell r="M362" t="str">
            <v>=</v>
          </cell>
          <cell r="N362">
            <v>4</v>
          </cell>
        </row>
        <row r="363">
          <cell r="D363" t="str">
            <v>RECREIO</v>
          </cell>
          <cell r="L363">
            <v>4</v>
          </cell>
          <cell r="M363" t="str">
            <v>=</v>
          </cell>
          <cell r="N363">
            <v>4</v>
          </cell>
        </row>
        <row r="364">
          <cell r="D364" t="str">
            <v>SALA DE AULA 02</v>
          </cell>
          <cell r="L364">
            <v>4</v>
          </cell>
          <cell r="M364" t="str">
            <v>=</v>
          </cell>
          <cell r="N364">
            <v>4</v>
          </cell>
        </row>
        <row r="365">
          <cell r="D365" t="str">
            <v>BIBLIOTECA</v>
          </cell>
          <cell r="L365">
            <v>3</v>
          </cell>
          <cell r="M365" t="str">
            <v>=</v>
          </cell>
          <cell r="N365">
            <v>3</v>
          </cell>
        </row>
        <row r="366">
          <cell r="D366" t="str">
            <v>SALA DOS PROFESSORES</v>
          </cell>
          <cell r="L366">
            <v>4</v>
          </cell>
          <cell r="M366" t="str">
            <v>=</v>
          </cell>
          <cell r="N366">
            <v>4</v>
          </cell>
        </row>
        <row r="367">
          <cell r="D367" t="str">
            <v>SECRETARIA</v>
          </cell>
          <cell r="L367">
            <v>4</v>
          </cell>
          <cell r="M367" t="str">
            <v>=</v>
          </cell>
          <cell r="N367">
            <v>4</v>
          </cell>
        </row>
        <row r="368">
          <cell r="D368" t="str">
            <v>SALA DE AULA 03</v>
          </cell>
          <cell r="L368">
            <v>4</v>
          </cell>
          <cell r="M368" t="str">
            <v>=</v>
          </cell>
          <cell r="N368">
            <v>4</v>
          </cell>
        </row>
        <row r="369">
          <cell r="D369" t="str">
            <v>SALA DE AULA 04</v>
          </cell>
          <cell r="L369">
            <v>4</v>
          </cell>
          <cell r="M369" t="str">
            <v>=</v>
          </cell>
          <cell r="N369">
            <v>4</v>
          </cell>
        </row>
        <row r="370">
          <cell r="D370" t="str">
            <v>RECREIO COBERTO</v>
          </cell>
          <cell r="L370">
            <v>3</v>
          </cell>
          <cell r="M370" t="str">
            <v>=</v>
          </cell>
          <cell r="N370">
            <v>3</v>
          </cell>
        </row>
        <row r="371">
          <cell r="D371" t="str">
            <v>BIBLIOTECA/BRINQUEDOTECA</v>
          </cell>
          <cell r="L371">
            <v>4</v>
          </cell>
          <cell r="M371" t="str">
            <v>=</v>
          </cell>
          <cell r="N371">
            <v>4</v>
          </cell>
        </row>
        <row r="372">
          <cell r="D372" t="str">
            <v>COZINHA - DISPENSA</v>
          </cell>
          <cell r="L372">
            <v>5</v>
          </cell>
          <cell r="M372" t="str">
            <v>=</v>
          </cell>
          <cell r="N372">
            <v>5</v>
          </cell>
        </row>
        <row r="373">
          <cell r="D373" t="str">
            <v>Total item 9.2</v>
          </cell>
          <cell r="L373" t="str">
            <v>TOTAL</v>
          </cell>
          <cell r="M373" t="str">
            <v>=</v>
          </cell>
          <cell r="N373">
            <v>43</v>
          </cell>
        </row>
        <row r="375">
          <cell r="A375" t="str">
            <v>9.3</v>
          </cell>
          <cell r="B375" t="str">
            <v>COMPOSIÇÃO</v>
          </cell>
          <cell r="C375">
            <v>2</v>
          </cell>
          <cell r="D375" t="str">
            <v>LUMINÁRIAS TIPO CALHA, DE SOBREPOR, DE LED  36 W - 6500K, FORNECIMENTO E INSTALAÇÃO</v>
          </cell>
          <cell r="E375" t="str">
            <v>UND</v>
          </cell>
          <cell r="O375">
            <v>71</v>
          </cell>
          <cell r="P375">
            <v>55.07</v>
          </cell>
        </row>
        <row r="376">
          <cell r="L376">
            <v>71</v>
          </cell>
          <cell r="M376" t="str">
            <v>=</v>
          </cell>
          <cell r="N376">
            <v>71</v>
          </cell>
        </row>
        <row r="377">
          <cell r="D377" t="str">
            <v>Total item 9.3</v>
          </cell>
          <cell r="L377" t="str">
            <v>TOTAL</v>
          </cell>
          <cell r="M377" t="str">
            <v>=</v>
          </cell>
          <cell r="N377">
            <v>71</v>
          </cell>
        </row>
        <row r="379">
          <cell r="A379" t="str">
            <v>9.4</v>
          </cell>
          <cell r="B379" t="str">
            <v>SINAPI</v>
          </cell>
          <cell r="C379">
            <v>101878</v>
          </cell>
          <cell r="D379" t="str">
            <v>QUADRO DE DISTRIBUIÇÃO DE ENERGIA EM CHAPA DE AÇO GALVANIZADO, DE SOBREPOR, COM BARRAMENTO TRIFÁSICO, PARA 18 DISJUNTORES DIN 100A - FORNECIMENTO E INSTALAÇÃO. AF_10/202</v>
          </cell>
          <cell r="E379" t="str">
            <v>UND</v>
          </cell>
          <cell r="O379">
            <v>1</v>
          </cell>
          <cell r="P379">
            <v>632.63</v>
          </cell>
        </row>
        <row r="380">
          <cell r="L380">
            <v>1</v>
          </cell>
          <cell r="M380" t="str">
            <v>=</v>
          </cell>
          <cell r="N380">
            <v>1</v>
          </cell>
        </row>
        <row r="381">
          <cell r="D381" t="str">
            <v>Total item 9.4</v>
          </cell>
          <cell r="L381" t="str">
            <v>TOTAL</v>
          </cell>
          <cell r="M381" t="str">
            <v>=</v>
          </cell>
          <cell r="N381">
            <v>1</v>
          </cell>
        </row>
        <row r="383">
          <cell r="A383" t="str">
            <v>9.5</v>
          </cell>
          <cell r="B383" t="str">
            <v>SINAPI</v>
          </cell>
          <cell r="C383">
            <v>93654</v>
          </cell>
          <cell r="D383" t="str">
            <v>DISJUNTOR MONOPOLAR TIPO DIN, CORRENTE NOMINAL DE 16A - FORNECIMENTO E INSTALAÇÃO. AF_04/2016</v>
          </cell>
          <cell r="E383" t="str">
            <v>UN</v>
          </cell>
          <cell r="O383">
            <v>2</v>
          </cell>
          <cell r="P383">
            <v>13.15</v>
          </cell>
        </row>
        <row r="384">
          <cell r="L384">
            <v>2</v>
          </cell>
          <cell r="M384" t="str">
            <v>=</v>
          </cell>
          <cell r="N384">
            <v>2</v>
          </cell>
        </row>
        <row r="385">
          <cell r="D385" t="str">
            <v>Total item 9.5</v>
          </cell>
          <cell r="L385" t="str">
            <v>TOTAL</v>
          </cell>
          <cell r="M385" t="str">
            <v>=</v>
          </cell>
          <cell r="N385">
            <v>2</v>
          </cell>
        </row>
        <row r="387">
          <cell r="A387" t="str">
            <v>9.6</v>
          </cell>
          <cell r="B387" t="str">
            <v>SINAPI</v>
          </cell>
          <cell r="C387">
            <v>93653</v>
          </cell>
          <cell r="D387" t="str">
            <v>DISJUNTOR MONOPOLAR TIPO DIN, CORRENTE NOMINAL DE 10A - FORNECIMENTO E INSTALAÇÃO. AF_04/2016</v>
          </cell>
          <cell r="E387" t="str">
            <v>UN</v>
          </cell>
          <cell r="O387">
            <v>2</v>
          </cell>
          <cell r="P387">
            <v>12.67</v>
          </cell>
        </row>
        <row r="388">
          <cell r="L388">
            <v>2</v>
          </cell>
          <cell r="M388" t="str">
            <v>=</v>
          </cell>
          <cell r="N388">
            <v>2</v>
          </cell>
        </row>
        <row r="389">
          <cell r="D389" t="str">
            <v>Total item 9.6</v>
          </cell>
          <cell r="L389" t="str">
            <v>TOTAL</v>
          </cell>
          <cell r="M389" t="str">
            <v>=</v>
          </cell>
          <cell r="N389">
            <v>2</v>
          </cell>
        </row>
        <row r="391">
          <cell r="A391" t="str">
            <v>9.7</v>
          </cell>
          <cell r="B391" t="str">
            <v>SINAPI</v>
          </cell>
          <cell r="C391">
            <v>93656</v>
          </cell>
          <cell r="D391" t="str">
            <v>DISJUNTOR MONOPOLAR TIPO DIN, CORRENTE NOMINAL DE 25A - FORNECIMENTO E INSTALAÇÃO. AF_04/2016</v>
          </cell>
          <cell r="E391" t="str">
            <v>UN</v>
          </cell>
          <cell r="O391">
            <v>2</v>
          </cell>
          <cell r="P391">
            <v>14.15</v>
          </cell>
        </row>
        <row r="392">
          <cell r="L392">
            <v>2</v>
          </cell>
          <cell r="M392" t="str">
            <v>=</v>
          </cell>
          <cell r="N392">
            <v>2</v>
          </cell>
        </row>
        <row r="393">
          <cell r="D393" t="str">
            <v>Total item 9.7</v>
          </cell>
          <cell r="L393" t="str">
            <v>TOTAL</v>
          </cell>
          <cell r="M393" t="str">
            <v>=</v>
          </cell>
          <cell r="N393">
            <v>2</v>
          </cell>
        </row>
        <row r="395">
          <cell r="A395" t="str">
            <v>9.8</v>
          </cell>
          <cell r="B395" t="str">
            <v>SINAPI INSUMOS</v>
          </cell>
          <cell r="C395">
            <v>39445</v>
          </cell>
          <cell r="D395" t="str">
            <v>DISPOSITIVO DR, 2 POLOS, SENSIBILIDADE DE 30 MA, CORRENTE DE 25 A, TIPO AC</v>
          </cell>
          <cell r="E395" t="str">
            <v xml:space="preserve">UN    </v>
          </cell>
          <cell r="O395">
            <v>2</v>
          </cell>
          <cell r="P395">
            <v>160.5</v>
          </cell>
        </row>
        <row r="396">
          <cell r="L396">
            <v>2</v>
          </cell>
          <cell r="M396" t="str">
            <v>=</v>
          </cell>
          <cell r="N396">
            <v>2</v>
          </cell>
        </row>
        <row r="397">
          <cell r="D397" t="str">
            <v>Total item 9.8</v>
          </cell>
          <cell r="L397" t="str">
            <v>TOTAL</v>
          </cell>
          <cell r="M397" t="str">
            <v>=</v>
          </cell>
          <cell r="N397">
            <v>2</v>
          </cell>
        </row>
        <row r="399">
          <cell r="A399" t="str">
            <v>9.9</v>
          </cell>
          <cell r="B399" t="str">
            <v>SINAPI</v>
          </cell>
          <cell r="C399">
            <v>96985</v>
          </cell>
          <cell r="D399" t="str">
            <v>HASTE DE ATERRAMENTO 5/8  PARA SPDA - FORNECIMENTO E INSTALAÇÃO. AF_12/2017</v>
          </cell>
          <cell r="E399" t="str">
            <v>UN</v>
          </cell>
          <cell r="O399">
            <v>1</v>
          </cell>
          <cell r="P399">
            <v>76.37</v>
          </cell>
        </row>
        <row r="400">
          <cell r="L400">
            <v>1</v>
          </cell>
          <cell r="M400" t="str">
            <v>=</v>
          </cell>
          <cell r="N400">
            <v>1</v>
          </cell>
        </row>
        <row r="401">
          <cell r="D401" t="str">
            <v>Total item 9.9</v>
          </cell>
          <cell r="L401" t="str">
            <v>TOTAL</v>
          </cell>
          <cell r="M401" t="str">
            <v>=</v>
          </cell>
          <cell r="N401">
            <v>1</v>
          </cell>
        </row>
        <row r="403">
          <cell r="A403" t="str">
            <v>9.10</v>
          </cell>
          <cell r="B403" t="str">
            <v>SINAPI</v>
          </cell>
          <cell r="C403">
            <v>91170</v>
          </cell>
          <cell r="D403" t="str">
            <v>FIXAÇÃO DE TUBOS HORIZONTAIS DE PVC, CPVC OU COBRE DIÂMETROS MENORES OU IGUAIS A 40 MM OU ELETROCALHAS ATÉ 150MM DE LARGURA, COM ABRAÇADEIRA</v>
          </cell>
          <cell r="E403" t="str">
            <v>M</v>
          </cell>
          <cell r="O403">
            <v>30</v>
          </cell>
          <cell r="P403">
            <v>2.65</v>
          </cell>
        </row>
        <row r="404">
          <cell r="L404">
            <v>30</v>
          </cell>
          <cell r="M404" t="str">
            <v>=</v>
          </cell>
          <cell r="N404">
            <v>30</v>
          </cell>
        </row>
        <row r="405">
          <cell r="D405" t="str">
            <v>Total item 9.10</v>
          </cell>
          <cell r="L405" t="str">
            <v>TOTAL</v>
          </cell>
          <cell r="M405" t="str">
            <v>=</v>
          </cell>
          <cell r="N405">
            <v>30</v>
          </cell>
        </row>
        <row r="407">
          <cell r="A407" t="str">
            <v>10.0</v>
          </cell>
          <cell r="D407" t="str">
            <v>INSTALAÇÕES HIDRAULICAS</v>
          </cell>
        </row>
        <row r="408">
          <cell r="A408" t="str">
            <v>10.1</v>
          </cell>
          <cell r="B408" t="str">
            <v>SINAPI</v>
          </cell>
          <cell r="C408">
            <v>86902</v>
          </cell>
          <cell r="D408" t="str">
            <v>LAVATÓRIO LOUÇA BRANCA COM COLUNA, *44 X 35,5* CM, PADRÃO POPULAR - FORNECIMENTO E INSTALAÇÃO. AF_12/2013</v>
          </cell>
          <cell r="E408" t="str">
            <v>UN</v>
          </cell>
          <cell r="O408">
            <v>2</v>
          </cell>
          <cell r="P408">
            <v>216.98</v>
          </cell>
        </row>
        <row r="409">
          <cell r="D409" t="str">
            <v>WC</v>
          </cell>
          <cell r="L409">
            <v>2</v>
          </cell>
          <cell r="M409" t="str">
            <v>=</v>
          </cell>
          <cell r="N409">
            <v>2</v>
          </cell>
        </row>
        <row r="410">
          <cell r="D410" t="str">
            <v>Total item 10.1</v>
          </cell>
          <cell r="L410" t="str">
            <v>TOTAL</v>
          </cell>
          <cell r="M410" t="str">
            <v>=</v>
          </cell>
          <cell r="N410">
            <v>2</v>
          </cell>
        </row>
        <row r="412">
          <cell r="A412" t="str">
            <v>10.2</v>
          </cell>
          <cell r="B412" t="str">
            <v>SINAPI</v>
          </cell>
          <cell r="C412">
            <v>86910</v>
          </cell>
          <cell r="D412" t="str">
            <v>TORNEIRA CROMADA TUBO MÓVEL, DE PAREDE, 1/2" OU 3/4", PARA PIA DE COZINHA, PADRÃO MÉDIO - FORNECIMENTO E INSTALAÇÃO. AF_12/2013</v>
          </cell>
          <cell r="E412" t="str">
            <v>UN</v>
          </cell>
          <cell r="O412">
            <v>10</v>
          </cell>
          <cell r="P412">
            <v>108.81</v>
          </cell>
        </row>
        <row r="413">
          <cell r="L413">
            <v>10</v>
          </cell>
          <cell r="M413" t="str">
            <v>=</v>
          </cell>
          <cell r="N413">
            <v>10</v>
          </cell>
        </row>
        <row r="414">
          <cell r="D414" t="str">
            <v>Total item 10.2</v>
          </cell>
          <cell r="L414" t="str">
            <v>TOTAL</v>
          </cell>
          <cell r="M414" t="str">
            <v>=</v>
          </cell>
          <cell r="N414">
            <v>10</v>
          </cell>
        </row>
        <row r="416">
          <cell r="A416" t="str">
            <v>10.3</v>
          </cell>
          <cell r="B416" t="str">
            <v>SINAPI</v>
          </cell>
          <cell r="C416">
            <v>86894</v>
          </cell>
          <cell r="D416" t="str">
            <v>BANCADA DE MÁRMORE SINTÉTICO 120 X 60CM, COM CUBA INTEGRADA - FORNECIMENTO E INSTALAÇÃO. AF_12/2013</v>
          </cell>
          <cell r="E416" t="str">
            <v>UND</v>
          </cell>
          <cell r="O416">
            <v>9.7200000000000006</v>
          </cell>
          <cell r="P416">
            <v>272.22000000000003</v>
          </cell>
        </row>
        <row r="417">
          <cell r="D417" t="str">
            <v>WC FEM/MASC</v>
          </cell>
          <cell r="F417">
            <v>4.45</v>
          </cell>
          <cell r="G417" t="str">
            <v>x</v>
          </cell>
          <cell r="H417">
            <v>0.6</v>
          </cell>
          <cell r="L417">
            <v>2</v>
          </cell>
          <cell r="M417" t="str">
            <v>=</v>
          </cell>
          <cell r="N417">
            <v>5.34</v>
          </cell>
        </row>
        <row r="418">
          <cell r="D418" t="str">
            <v>COZINHA</v>
          </cell>
          <cell r="F418">
            <v>3.65</v>
          </cell>
          <cell r="G418" t="str">
            <v>x</v>
          </cell>
          <cell r="H418">
            <v>0.6</v>
          </cell>
          <cell r="L418">
            <v>2</v>
          </cell>
          <cell r="M418" t="str">
            <v>=</v>
          </cell>
          <cell r="N418">
            <v>4.38</v>
          </cell>
        </row>
        <row r="419">
          <cell r="D419" t="str">
            <v>Total item 10.3</v>
          </cell>
          <cell r="L419" t="str">
            <v>TOTAL</v>
          </cell>
          <cell r="M419" t="str">
            <v>=</v>
          </cell>
          <cell r="N419">
            <v>9.7200000000000006</v>
          </cell>
        </row>
        <row r="421">
          <cell r="A421" t="str">
            <v>10.4</v>
          </cell>
          <cell r="B421" t="str">
            <v>SINAPI</v>
          </cell>
          <cell r="C421">
            <v>95472</v>
          </cell>
          <cell r="D421" t="str">
            <v>VASO SANITARIO SIFONADO CONVENCIONAL PARA PCD SEM FURO FRONTAL COM LOUÇA BRANCA SEM ASSENTO, INCLUSO CONJUNTO DE LIGAÇÃO PARA BACIA SANITÁRIA AJUSTÁVEL - FORNECIMENTO E INSTALAÇÃO. AF_10/2016</v>
          </cell>
          <cell r="E421" t="str">
            <v>UN</v>
          </cell>
          <cell r="O421">
            <v>2</v>
          </cell>
          <cell r="P421">
            <v>475.07</v>
          </cell>
        </row>
        <row r="422">
          <cell r="D422" t="str">
            <v>WC FEM</v>
          </cell>
          <cell r="L422">
            <v>1</v>
          </cell>
          <cell r="M422" t="str">
            <v>=</v>
          </cell>
          <cell r="N422">
            <v>1</v>
          </cell>
        </row>
        <row r="423">
          <cell r="D423" t="str">
            <v>WC MASC</v>
          </cell>
          <cell r="L423">
            <v>1</v>
          </cell>
          <cell r="M423" t="str">
            <v>=</v>
          </cell>
          <cell r="N423">
            <v>1</v>
          </cell>
        </row>
        <row r="424">
          <cell r="D424" t="str">
            <v>Total item 10.4</v>
          </cell>
          <cell r="L424" t="str">
            <v>TOTAL</v>
          </cell>
          <cell r="M424" t="str">
            <v>=</v>
          </cell>
          <cell r="N424">
            <v>2</v>
          </cell>
        </row>
        <row r="426">
          <cell r="A426" t="str">
            <v>10.5</v>
          </cell>
          <cell r="B426" t="str">
            <v>SINAPI</v>
          </cell>
          <cell r="C426">
            <v>86931</v>
          </cell>
          <cell r="D426" t="str">
            <v>VASO SANITÁRIO SIFONADO COM CAIXA ACOPLADA LOUÇA BRANCA, INCLUSO ENGATE FLEXÍVEL EM PLÁSTICO BRANCO, 1/2  X 40CM - FORNECIMENTO E INSTALAÇÃO. AF_12/2013</v>
          </cell>
          <cell r="E426" t="str">
            <v>UN</v>
          </cell>
          <cell r="O426">
            <v>4</v>
          </cell>
          <cell r="P426">
            <v>317.64</v>
          </cell>
        </row>
        <row r="427">
          <cell r="L427">
            <v>4</v>
          </cell>
          <cell r="M427" t="str">
            <v>=</v>
          </cell>
          <cell r="N427">
            <v>4</v>
          </cell>
        </row>
        <row r="428">
          <cell r="D428" t="str">
            <v>Total item 10.5</v>
          </cell>
          <cell r="L428" t="str">
            <v>TOTAL</v>
          </cell>
          <cell r="M428" t="str">
            <v>=</v>
          </cell>
          <cell r="N428">
            <v>4</v>
          </cell>
        </row>
        <row r="430">
          <cell r="A430" t="str">
            <v>10.6</v>
          </cell>
          <cell r="B430" t="str">
            <v>SINAPI INSUMOS</v>
          </cell>
          <cell r="C430">
            <v>36204</v>
          </cell>
          <cell r="D430" t="str">
            <v>BARRA DE APOIO RETA, EM ACO INOX POLIDO, COMPRIMENTO 60CM, DIAMETRO MINIMO 3 CM</v>
          </cell>
          <cell r="E430" t="str">
            <v xml:space="preserve">UN    </v>
          </cell>
          <cell r="O430">
            <v>2</v>
          </cell>
          <cell r="P430">
            <v>160.36000000000001</v>
          </cell>
        </row>
        <row r="431">
          <cell r="D431" t="str">
            <v>WC FEM/masc</v>
          </cell>
          <cell r="L431">
            <v>2</v>
          </cell>
          <cell r="M431" t="str">
            <v>=</v>
          </cell>
          <cell r="N431">
            <v>2</v>
          </cell>
        </row>
        <row r="432">
          <cell r="D432" t="str">
            <v>Total item 10.6</v>
          </cell>
          <cell r="L432" t="str">
            <v>TOTAL</v>
          </cell>
          <cell r="M432" t="str">
            <v>=</v>
          </cell>
          <cell r="N432">
            <v>2</v>
          </cell>
        </row>
        <row r="434">
          <cell r="A434" t="str">
            <v>10.7</v>
          </cell>
          <cell r="B434" t="str">
            <v>SINAPI</v>
          </cell>
          <cell r="C434">
            <v>86900</v>
          </cell>
          <cell r="D434" t="str">
            <v>CUBA DE EMBUTIR DE AÇO INOXIDÁVEL MÉDIA - FORNECIMENTO E INSTALAÇÃO. AF_12/2013</v>
          </cell>
          <cell r="E434" t="str">
            <v>UND</v>
          </cell>
          <cell r="O434">
            <v>8</v>
          </cell>
          <cell r="P434">
            <v>171.01</v>
          </cell>
        </row>
        <row r="435">
          <cell r="D435" t="str">
            <v>COZINHA</v>
          </cell>
          <cell r="L435">
            <v>2</v>
          </cell>
          <cell r="M435" t="str">
            <v>=</v>
          </cell>
          <cell r="N435">
            <v>2</v>
          </cell>
        </row>
        <row r="436">
          <cell r="D436" t="str">
            <v>WC MASC/FEM</v>
          </cell>
          <cell r="L436">
            <v>6</v>
          </cell>
          <cell r="M436" t="str">
            <v>=</v>
          </cell>
          <cell r="N436">
            <v>6</v>
          </cell>
        </row>
        <row r="437">
          <cell r="D437" t="str">
            <v>Total item 10.7</v>
          </cell>
          <cell r="L437" t="str">
            <v>TOTAL</v>
          </cell>
          <cell r="M437" t="str">
            <v>=</v>
          </cell>
          <cell r="N437">
            <v>8</v>
          </cell>
        </row>
        <row r="439">
          <cell r="A439" t="str">
            <v>10.8</v>
          </cell>
          <cell r="B439" t="str">
            <v>EMLURB</v>
          </cell>
          <cell r="C439" t="str">
            <v xml:space="preserve"> 19.07.340</v>
          </cell>
          <cell r="D439" t="str">
            <v xml:space="preserve"> FORNECIMENTO DE REGISTRO DE PRESSAO COM CANOPLA, ACABAMENTO CROMADO, REF.1416, FABRIMAR O SIMILAR DE 1/2 POL., INCLUSIVE FIXACAO.</v>
          </cell>
          <cell r="E439" t="str">
            <v>PT</v>
          </cell>
          <cell r="O439">
            <v>3</v>
          </cell>
          <cell r="P439" t="str">
            <v>77,46</v>
          </cell>
        </row>
        <row r="440">
          <cell r="D440" t="str">
            <v>REGISTROS CHUVEIROS</v>
          </cell>
          <cell r="L440">
            <v>3</v>
          </cell>
          <cell r="M440" t="str">
            <v>=</v>
          </cell>
          <cell r="N440">
            <v>3</v>
          </cell>
        </row>
        <row r="441">
          <cell r="D441" t="str">
            <v>Total item 10.8</v>
          </cell>
          <cell r="L441" t="str">
            <v>TOTAL</v>
          </cell>
          <cell r="M441" t="str">
            <v>=</v>
          </cell>
          <cell r="N441">
            <v>3</v>
          </cell>
        </row>
        <row r="443">
          <cell r="A443" t="str">
            <v>10.9</v>
          </cell>
          <cell r="B443" t="str">
            <v>EMLURB</v>
          </cell>
          <cell r="C443" t="str">
            <v xml:space="preserve">19.07.190 </v>
          </cell>
          <cell r="D443" t="str">
            <v>FORNECIMENTO DE CHUVEIRO DE METAL,DIAMETRO DE 1/2 POL., INCLUSIVE FIXACAO.</v>
          </cell>
          <cell r="E443" t="str">
            <v>PT</v>
          </cell>
          <cell r="O443">
            <v>3</v>
          </cell>
          <cell r="P443" t="str">
            <v>76,01</v>
          </cell>
        </row>
        <row r="444">
          <cell r="D444" t="str">
            <v>CHUVEIROS</v>
          </cell>
          <cell r="L444">
            <v>3</v>
          </cell>
          <cell r="M444" t="str">
            <v>=</v>
          </cell>
          <cell r="N444">
            <v>3</v>
          </cell>
        </row>
        <row r="445">
          <cell r="D445" t="str">
            <v>Total item 10.9</v>
          </cell>
          <cell r="L445" t="str">
            <v>TOTAL</v>
          </cell>
          <cell r="M445" t="str">
            <v>=</v>
          </cell>
          <cell r="N445">
            <v>3</v>
          </cell>
        </row>
        <row r="447">
          <cell r="A447" t="str">
            <v>10.10</v>
          </cell>
          <cell r="B447" t="str">
            <v>SINAPI</v>
          </cell>
          <cell r="C447">
            <v>100849</v>
          </cell>
          <cell r="D447" t="str">
            <v xml:space="preserve"> ASSENTO SANITÁRIO CONVENCIONAL - FORNECIMENTO E INSTALACAO. AF_01/2020 UN C 2</v>
          </cell>
          <cell r="E447" t="str">
            <v>UND</v>
          </cell>
          <cell r="O447">
            <v>6</v>
          </cell>
          <cell r="P447">
            <v>40.03</v>
          </cell>
        </row>
        <row r="448">
          <cell r="L448">
            <v>6</v>
          </cell>
          <cell r="M448" t="str">
            <v>=</v>
          </cell>
          <cell r="N448">
            <v>6</v>
          </cell>
        </row>
        <row r="449">
          <cell r="D449" t="str">
            <v>Total item 10.10</v>
          </cell>
          <cell r="L449" t="str">
            <v>TOTAL</v>
          </cell>
          <cell r="M449" t="str">
            <v>=</v>
          </cell>
          <cell r="N449">
            <v>6</v>
          </cell>
        </row>
        <row r="451">
          <cell r="A451" t="str">
            <v>11.0</v>
          </cell>
          <cell r="D451" t="str">
            <v>PAISAGISMO</v>
          </cell>
        </row>
        <row r="452">
          <cell r="A452" t="str">
            <v>11.1</v>
          </cell>
          <cell r="B452" t="str">
            <v>EMLURB</v>
          </cell>
          <cell r="C452" t="str">
            <v>19.08.070</v>
          </cell>
          <cell r="D452" t="str">
            <v>COLCHAO DE AREIA,INCLUSIVE MAO-DE-OBRA DE ESPALHAMENTO E TRANSPORTE COM CARRO DE MAO.</v>
          </cell>
          <cell r="E452" t="str">
            <v>M3</v>
          </cell>
          <cell r="O452">
            <v>10</v>
          </cell>
          <cell r="P452">
            <v>103.34</v>
          </cell>
        </row>
        <row r="453">
          <cell r="D453" t="str">
            <v>PATIO EXTERNO</v>
          </cell>
          <cell r="F453">
            <v>10</v>
          </cell>
          <cell r="G453" t="str">
            <v>X</v>
          </cell>
          <cell r="H453">
            <v>10</v>
          </cell>
          <cell r="I453" t="str">
            <v>X</v>
          </cell>
          <cell r="J453">
            <v>0.1</v>
          </cell>
          <cell r="M453" t="str">
            <v>=</v>
          </cell>
          <cell r="N453">
            <v>10</v>
          </cell>
        </row>
        <row r="454">
          <cell r="D454" t="str">
            <v>Total item 11.1</v>
          </cell>
          <cell r="L454" t="str">
            <v>TOTAL</v>
          </cell>
          <cell r="M454" t="str">
            <v>=</v>
          </cell>
          <cell r="N454">
            <v>10</v>
          </cell>
        </row>
        <row r="456">
          <cell r="A456" t="str">
            <v>11.2</v>
          </cell>
          <cell r="B456" t="str">
            <v>SINAPI</v>
          </cell>
          <cell r="C456">
            <v>92396</v>
          </cell>
          <cell r="D456" t="str">
            <v>EXECUÇÃO DE PASSEIO EM PISO INTERTRAVADO, COM BLOCO RETANGULAR COR NATURAL DE 20 X 10 CM, ESPESSURA 6 CM. AF_12/2015</v>
          </cell>
          <cell r="E456" t="str">
            <v xml:space="preserve"> M2</v>
          </cell>
          <cell r="O456">
            <v>10</v>
          </cell>
          <cell r="P456">
            <v>54.15</v>
          </cell>
        </row>
        <row r="457">
          <cell r="D457" t="str">
            <v>RAMPA DE ACESSO</v>
          </cell>
          <cell r="L457">
            <v>10</v>
          </cell>
          <cell r="M457" t="str">
            <v>=</v>
          </cell>
          <cell r="N457">
            <v>10</v>
          </cell>
        </row>
        <row r="458">
          <cell r="D458" t="str">
            <v>Total item 11.2</v>
          </cell>
          <cell r="L458" t="str">
            <v>TOTAL</v>
          </cell>
          <cell r="M458" t="str">
            <v>=</v>
          </cell>
          <cell r="N458">
            <v>10</v>
          </cell>
        </row>
        <row r="460">
          <cell r="A460" t="str">
            <v>11.3</v>
          </cell>
          <cell r="B460" t="str">
            <v>EMLURB</v>
          </cell>
          <cell r="C460" t="str">
            <v xml:space="preserve">17.03.020 </v>
          </cell>
          <cell r="D460" t="str">
            <v>PREPARO DE SOLO PARA GRAMADO COM 10,0 CM DE ESPESSURA , FEITO COM BARRO DE JARDIM E ESTRUME BOVINO CURTIDO, TRACO 4 1, COM TODO MATERIAL FORNECIDO PELO EMPREITEIRO</v>
          </cell>
          <cell r="E460" t="str">
            <v>M3</v>
          </cell>
          <cell r="O460">
            <v>9</v>
          </cell>
          <cell r="P460" t="str">
            <v>18,60</v>
          </cell>
        </row>
        <row r="461">
          <cell r="F461">
            <v>45</v>
          </cell>
          <cell r="G461" t="str">
            <v>x</v>
          </cell>
          <cell r="J461">
            <v>0.2</v>
          </cell>
          <cell r="M461" t="str">
            <v>=</v>
          </cell>
          <cell r="N461">
            <v>9</v>
          </cell>
        </row>
        <row r="462">
          <cell r="D462" t="str">
            <v>Total item 11.3</v>
          </cell>
          <cell r="L462" t="str">
            <v>TOTAL</v>
          </cell>
          <cell r="M462" t="str">
            <v>=</v>
          </cell>
          <cell r="N462">
            <v>9</v>
          </cell>
        </row>
        <row r="464">
          <cell r="A464" t="str">
            <v>11.4</v>
          </cell>
          <cell r="B464" t="str">
            <v>SINAPI</v>
          </cell>
          <cell r="C464">
            <v>98504</v>
          </cell>
          <cell r="D464" t="str">
            <v xml:space="preserve">PLANTIO DE GRAMA EM PLACAS. AF_05/2018 </v>
          </cell>
          <cell r="E464" t="str">
            <v>M2</v>
          </cell>
          <cell r="O464">
            <v>45</v>
          </cell>
          <cell r="P464">
            <v>14.22</v>
          </cell>
        </row>
        <row r="465">
          <cell r="F465">
            <v>45</v>
          </cell>
          <cell r="M465" t="str">
            <v>=</v>
          </cell>
          <cell r="N465">
            <v>45</v>
          </cell>
        </row>
        <row r="466">
          <cell r="D466" t="str">
            <v>Total item 11.4</v>
          </cell>
          <cell r="L466" t="str">
            <v>TOTAL</v>
          </cell>
          <cell r="M466" t="str">
            <v>=</v>
          </cell>
          <cell r="N466">
            <v>45</v>
          </cell>
        </row>
        <row r="468">
          <cell r="A468" t="str">
            <v>11.5</v>
          </cell>
          <cell r="B468" t="str">
            <v>EMLURB</v>
          </cell>
          <cell r="C468" t="str">
            <v xml:space="preserve">17.03.142 </v>
          </cell>
          <cell r="D468" t="str">
            <v>FORNECIMENTO E PLANTIO DE PALMEIRA PHOENIX (ESTIPE DE 0,60M), INCLUINDO A PREPARACAO DE COVA DE 40,0 X 40,0 X 40,0 CM, COM BARRO DE JARDIM E ESTRUME BOVINO CURTIDO.</v>
          </cell>
          <cell r="E468" t="str">
            <v>UND</v>
          </cell>
          <cell r="O468">
            <v>3</v>
          </cell>
          <cell r="P468" t="str">
            <v>103,69</v>
          </cell>
        </row>
        <row r="469">
          <cell r="L469">
            <v>3</v>
          </cell>
          <cell r="M469" t="str">
            <v>=</v>
          </cell>
          <cell r="N469">
            <v>3</v>
          </cell>
        </row>
        <row r="470">
          <cell r="D470" t="str">
            <v>Total item 11.5</v>
          </cell>
          <cell r="L470" t="str">
            <v>TOTAL</v>
          </cell>
          <cell r="M470" t="str">
            <v>=</v>
          </cell>
          <cell r="N470">
            <v>3</v>
          </cell>
        </row>
        <row r="472">
          <cell r="A472" t="str">
            <v>11.6</v>
          </cell>
          <cell r="B472" t="str">
            <v>EMLURB</v>
          </cell>
          <cell r="C472" t="str">
            <v xml:space="preserve">17.03.080 </v>
          </cell>
          <cell r="D472" t="str">
            <v>FORNECIMENTO E PLANTIO DE MUDAS HERBACEAS TIPO FOLHAGEM - GRUPO 2 (CANA DA INDIA,BRASILEIRINHO, NUVEM, PANAMA, PAQUEVIRA, PINGO DE OURO, ACALIFA, CHUMBINHO, IXORA, BEIJO, SAVIA AZUL, TINHORAO, ETC)-ALTURA DA MUDA 40CM.</v>
          </cell>
          <cell r="E472" t="str">
            <v>UND</v>
          </cell>
          <cell r="O472">
            <v>5</v>
          </cell>
          <cell r="P472" t="str">
            <v>21,38</v>
          </cell>
        </row>
        <row r="473">
          <cell r="L473">
            <v>5</v>
          </cell>
          <cell r="M473" t="str">
            <v>=</v>
          </cell>
          <cell r="N473">
            <v>5</v>
          </cell>
        </row>
        <row r="474">
          <cell r="D474" t="str">
            <v>Total item 11.6</v>
          </cell>
          <cell r="L474" t="str">
            <v>TOTAL</v>
          </cell>
          <cell r="M474" t="str">
            <v>=</v>
          </cell>
          <cell r="N474">
            <v>5</v>
          </cell>
        </row>
        <row r="476">
          <cell r="A476" t="str">
            <v>11.7</v>
          </cell>
          <cell r="B476" t="str">
            <v>EMLURB</v>
          </cell>
          <cell r="C476" t="str">
            <v>17.03.110</v>
          </cell>
          <cell r="D476" t="str">
            <v xml:space="preserve"> FORNECIMENTO E PLANTIO DE MUDAS ARBUSTIVAS -GRUPO 2 (CHAPEU DE NAPOLEAO, PINCEL DE BARBEIRO, PAU D`ARQUINHO, PATA DE VACA, ETC.)-ALTURA DA MUDA 80CM.</v>
          </cell>
          <cell r="E476" t="str">
            <v>UND</v>
          </cell>
          <cell r="O476">
            <v>5</v>
          </cell>
          <cell r="P476" t="str">
            <v>26,38</v>
          </cell>
        </row>
        <row r="477">
          <cell r="L477">
            <v>5</v>
          </cell>
          <cell r="M477" t="str">
            <v>=</v>
          </cell>
          <cell r="N477">
            <v>5</v>
          </cell>
        </row>
        <row r="478">
          <cell r="D478" t="str">
            <v>Total item 11.7</v>
          </cell>
          <cell r="F478" t="str">
            <v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L478" t="str">
            <v>TOTAL</v>
          </cell>
          <cell r="M478" t="str">
            <v>=</v>
          </cell>
          <cell r="N478">
            <v>5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799"/>
  <sheetViews>
    <sheetView view="pageBreakPreview" topLeftCell="A146" zoomScaleNormal="100" zoomScaleSheetLayoutView="100" workbookViewId="0">
      <selection activeCell="O150" sqref="O150"/>
    </sheetView>
  </sheetViews>
  <sheetFormatPr defaultRowHeight="11.25"/>
  <cols>
    <col min="1" max="1" width="5.7109375" style="368" customWidth="1"/>
    <col min="2" max="2" width="11.42578125" style="368" customWidth="1"/>
    <col min="3" max="3" width="16.85546875" style="368" customWidth="1"/>
    <col min="4" max="4" width="74.7109375" style="250" customWidth="1"/>
    <col min="5" max="5" width="4.7109375" style="250" customWidth="1"/>
    <col min="6" max="6" width="8.7109375" style="250" customWidth="1"/>
    <col min="7" max="7" width="1.7109375" style="250" customWidth="1"/>
    <col min="8" max="8" width="8.7109375" style="250" customWidth="1"/>
    <col min="9" max="9" width="1.7109375" style="250" customWidth="1"/>
    <col min="10" max="10" width="8.7109375" style="250" customWidth="1"/>
    <col min="11" max="11" width="1.7109375" style="250" customWidth="1"/>
    <col min="12" max="12" width="8.7109375" style="367" customWidth="1"/>
    <col min="13" max="13" width="1.7109375" style="250" customWidth="1"/>
    <col min="14" max="14" width="8.7109375" style="263" customWidth="1"/>
    <col min="15" max="15" width="9.140625" style="10"/>
    <col min="16" max="16" width="12.85546875" style="250" customWidth="1"/>
    <col min="17" max="16384" width="9.140625" style="250"/>
  </cols>
  <sheetData>
    <row r="1" spans="1:27" s="261" customFormat="1" ht="15" customHeight="1">
      <c r="A1" s="389" t="s">
        <v>502</v>
      </c>
      <c r="B1" s="390"/>
      <c r="C1" s="390"/>
      <c r="D1" s="390"/>
      <c r="E1" s="390"/>
      <c r="F1" s="390"/>
      <c r="G1" s="390"/>
      <c r="H1" s="390"/>
      <c r="I1" s="390"/>
      <c r="J1" s="390"/>
      <c r="K1" s="390"/>
      <c r="L1" s="390"/>
      <c r="M1" s="390"/>
      <c r="N1" s="391"/>
      <c r="O1" s="286"/>
      <c r="P1" s="287"/>
      <c r="Q1" s="285"/>
    </row>
    <row r="2" spans="1:27" s="261" customFormat="1" ht="15" customHeight="1">
      <c r="A2" s="392"/>
      <c r="B2" s="393"/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394"/>
      <c r="O2" s="286"/>
      <c r="P2" s="287"/>
      <c r="Q2" s="285"/>
    </row>
    <row r="3" spans="1:27" s="261" customFormat="1" ht="26.25" customHeight="1">
      <c r="A3" s="395"/>
      <c r="B3" s="396"/>
      <c r="C3" s="396"/>
      <c r="D3" s="396"/>
      <c r="E3" s="396"/>
      <c r="F3" s="396"/>
      <c r="G3" s="396"/>
      <c r="H3" s="396"/>
      <c r="I3" s="396"/>
      <c r="J3" s="396"/>
      <c r="K3" s="396"/>
      <c r="L3" s="396"/>
      <c r="M3" s="396"/>
      <c r="N3" s="397"/>
      <c r="O3" s="286"/>
      <c r="P3" s="287"/>
      <c r="Q3" s="285"/>
    </row>
    <row r="4" spans="1:27" s="261" customFormat="1" ht="15" customHeight="1">
      <c r="A4" s="383" t="s">
        <v>503</v>
      </c>
      <c r="B4" s="384"/>
      <c r="C4" s="385"/>
      <c r="D4" s="274" t="s">
        <v>504</v>
      </c>
      <c r="E4" s="383" t="s">
        <v>505</v>
      </c>
      <c r="F4" s="384"/>
      <c r="G4" s="384"/>
      <c r="H4" s="384"/>
      <c r="I4" s="384"/>
      <c r="J4" s="384"/>
      <c r="K4" s="384"/>
      <c r="L4" s="385"/>
      <c r="M4" s="398"/>
      <c r="N4" s="399"/>
      <c r="O4" s="286"/>
      <c r="P4" s="288"/>
      <c r="Q4" s="289"/>
      <c r="R4" s="289"/>
      <c r="S4" s="289"/>
      <c r="T4" s="289"/>
      <c r="U4" s="289"/>
      <c r="V4" s="289"/>
      <c r="W4" s="289"/>
      <c r="X4" s="289"/>
      <c r="Y4" s="289"/>
      <c r="Z4" s="289"/>
    </row>
    <row r="5" spans="1:27" s="261" customFormat="1" ht="15.75" customHeight="1">
      <c r="A5" s="400" t="s">
        <v>506</v>
      </c>
      <c r="B5" s="401"/>
      <c r="C5" s="402"/>
      <c r="D5" s="275" t="s">
        <v>396</v>
      </c>
      <c r="E5" s="403" t="s">
        <v>507</v>
      </c>
      <c r="F5" s="404"/>
      <c r="G5" s="404"/>
      <c r="H5" s="404"/>
      <c r="I5" s="404"/>
      <c r="J5" s="404"/>
      <c r="K5" s="404"/>
      <c r="L5" s="405"/>
      <c r="M5" s="406"/>
      <c r="N5" s="407"/>
      <c r="O5" s="286"/>
      <c r="P5" s="287"/>
      <c r="Q5" s="377"/>
      <c r="R5" s="377"/>
      <c r="S5" s="377"/>
      <c r="T5" s="377"/>
      <c r="U5" s="377"/>
      <c r="V5" s="377"/>
      <c r="W5" s="377"/>
      <c r="X5" s="377"/>
      <c r="Y5" s="377"/>
      <c r="Z5" s="377"/>
      <c r="AA5" s="377"/>
    </row>
    <row r="6" spans="1:27" s="261" customFormat="1">
      <c r="A6" s="378"/>
      <c r="B6" s="379"/>
      <c r="C6" s="379"/>
      <c r="D6" s="379"/>
      <c r="E6" s="379"/>
      <c r="F6" s="379"/>
      <c r="G6" s="379"/>
      <c r="H6" s="379"/>
      <c r="I6" s="379"/>
      <c r="J6" s="379"/>
      <c r="K6" s="379"/>
      <c r="L6" s="379"/>
      <c r="M6" s="379"/>
      <c r="N6" s="380"/>
      <c r="O6" s="381" t="s">
        <v>508</v>
      </c>
      <c r="P6" s="382"/>
      <c r="Q6" s="377"/>
      <c r="R6" s="377"/>
      <c r="S6" s="377"/>
      <c r="T6" s="377"/>
      <c r="U6" s="377"/>
      <c r="V6" s="377"/>
      <c r="W6" s="377"/>
      <c r="X6" s="377"/>
      <c r="Y6" s="377"/>
      <c r="Z6" s="377"/>
      <c r="AA6" s="377"/>
    </row>
    <row r="7" spans="1:27" s="261" customFormat="1">
      <c r="A7" s="383" t="s">
        <v>509</v>
      </c>
      <c r="B7" s="384"/>
      <c r="C7" s="385"/>
      <c r="D7" s="276" t="s">
        <v>510</v>
      </c>
      <c r="E7" s="383" t="s">
        <v>511</v>
      </c>
      <c r="F7" s="384"/>
      <c r="G7" s="384"/>
      <c r="H7" s="384"/>
      <c r="I7" s="384"/>
      <c r="J7" s="384"/>
      <c r="K7" s="384"/>
      <c r="L7" s="384"/>
      <c r="M7" s="384"/>
      <c r="N7" s="385"/>
      <c r="O7" s="381"/>
      <c r="P7" s="382"/>
      <c r="Q7" s="290"/>
      <c r="R7" s="290"/>
      <c r="S7" s="290"/>
      <c r="T7" s="290"/>
      <c r="U7" s="290"/>
      <c r="V7" s="290"/>
      <c r="W7" s="290"/>
      <c r="X7" s="290"/>
      <c r="Y7" s="290"/>
      <c r="Z7" s="290"/>
      <c r="AA7" s="290"/>
    </row>
    <row r="8" spans="1:27" s="261" customFormat="1" ht="33" customHeight="1">
      <c r="A8" s="386" t="s">
        <v>340</v>
      </c>
      <c r="B8" s="387"/>
      <c r="C8" s="388"/>
      <c r="D8" s="277" t="s">
        <v>516</v>
      </c>
      <c r="E8" s="386" t="s">
        <v>517</v>
      </c>
      <c r="F8" s="387"/>
      <c r="G8" s="387"/>
      <c r="H8" s="387"/>
      <c r="I8" s="387"/>
      <c r="J8" s="387"/>
      <c r="K8" s="387"/>
      <c r="L8" s="387"/>
      <c r="M8" s="387"/>
      <c r="N8" s="388"/>
      <c r="O8" s="381"/>
      <c r="P8" s="382"/>
      <c r="Q8" s="285"/>
    </row>
    <row r="9" spans="1:27" s="261" customFormat="1">
      <c r="A9" s="291"/>
      <c r="B9" s="292"/>
      <c r="C9" s="293"/>
      <c r="D9" s="293"/>
      <c r="E9" s="293"/>
      <c r="F9" s="293"/>
      <c r="G9" s="293"/>
      <c r="H9" s="293"/>
      <c r="I9" s="293"/>
      <c r="J9" s="293"/>
      <c r="K9" s="293"/>
      <c r="L9" s="293"/>
      <c r="M9" s="293"/>
      <c r="N9" s="294"/>
      <c r="O9" s="381"/>
      <c r="P9" s="382"/>
      <c r="Q9" s="285"/>
    </row>
    <row r="10" spans="1:27" s="261" customFormat="1">
      <c r="A10" s="107" t="s">
        <v>6</v>
      </c>
      <c r="B10" s="229" t="s">
        <v>346</v>
      </c>
      <c r="C10" s="8" t="s">
        <v>182</v>
      </c>
      <c r="D10" s="295" t="s">
        <v>480</v>
      </c>
      <c r="E10" s="296" t="s">
        <v>515</v>
      </c>
      <c r="F10" s="297" t="s">
        <v>21</v>
      </c>
      <c r="G10" s="297"/>
      <c r="H10" s="297" t="s">
        <v>22</v>
      </c>
      <c r="I10" s="297"/>
      <c r="J10" s="297" t="s">
        <v>512</v>
      </c>
      <c r="K10" s="297"/>
      <c r="L10" s="297" t="s">
        <v>13</v>
      </c>
      <c r="M10" s="297"/>
      <c r="N10" s="298" t="s">
        <v>23</v>
      </c>
      <c r="O10" s="299" t="s">
        <v>513</v>
      </c>
      <c r="P10" s="300" t="s">
        <v>514</v>
      </c>
      <c r="Q10" s="285"/>
    </row>
    <row r="11" spans="1:27" ht="12.75" customHeight="1">
      <c r="A11" s="232" t="s">
        <v>0</v>
      </c>
      <c r="B11" s="233"/>
      <c r="C11" s="21"/>
      <c r="D11" s="225" t="s">
        <v>12</v>
      </c>
      <c r="E11" s="195"/>
      <c r="F11" s="301"/>
      <c r="G11" s="302"/>
      <c r="H11" s="302"/>
      <c r="I11" s="302"/>
      <c r="J11" s="302"/>
      <c r="K11" s="302"/>
      <c r="L11" s="303"/>
      <c r="M11" s="302"/>
      <c r="N11" s="304"/>
      <c r="O11" s="250"/>
      <c r="P11" s="305"/>
    </row>
    <row r="12" spans="1:27" ht="22.5">
      <c r="A12" s="107" t="s">
        <v>7</v>
      </c>
      <c r="B12" s="229" t="s">
        <v>351</v>
      </c>
      <c r="C12" s="8">
        <v>4813</v>
      </c>
      <c r="D12" s="16" t="s">
        <v>484</v>
      </c>
      <c r="E12" s="9" t="s">
        <v>8</v>
      </c>
      <c r="F12" s="306">
        <v>3</v>
      </c>
      <c r="G12" s="6" t="s">
        <v>24</v>
      </c>
      <c r="H12" s="6"/>
      <c r="I12" s="6"/>
      <c r="J12" s="6">
        <v>2</v>
      </c>
      <c r="K12" s="6"/>
      <c r="L12" s="307"/>
      <c r="M12" s="6" t="s">
        <v>25</v>
      </c>
      <c r="N12" s="105">
        <f>ROUND(PRODUCT(F12:L12),2)</f>
        <v>6</v>
      </c>
      <c r="O12" s="308">
        <f>N13</f>
        <v>6</v>
      </c>
      <c r="P12" s="305">
        <v>250</v>
      </c>
    </row>
    <row r="13" spans="1:27">
      <c r="A13" s="231"/>
      <c r="B13" s="234"/>
      <c r="C13" s="196"/>
      <c r="D13" s="197"/>
      <c r="E13" s="198"/>
      <c r="F13" s="309"/>
      <c r="G13" s="310"/>
      <c r="H13" s="310"/>
      <c r="I13" s="310"/>
      <c r="J13" s="310"/>
      <c r="K13" s="310"/>
      <c r="L13" s="311" t="s">
        <v>23</v>
      </c>
      <c r="M13" s="310" t="s">
        <v>25</v>
      </c>
      <c r="N13" s="312">
        <f>SUM(N12:N12)</f>
        <v>6</v>
      </c>
      <c r="O13" s="250"/>
      <c r="P13" s="305"/>
    </row>
    <row r="14" spans="1:27">
      <c r="A14" s="231"/>
      <c r="B14" s="234"/>
      <c r="C14" s="196"/>
      <c r="D14" s="197"/>
      <c r="E14" s="198"/>
      <c r="F14" s="309"/>
      <c r="G14" s="310"/>
      <c r="H14" s="310"/>
      <c r="I14" s="310"/>
      <c r="J14" s="310"/>
      <c r="K14" s="310"/>
      <c r="L14" s="311"/>
      <c r="M14" s="310"/>
      <c r="N14" s="312"/>
      <c r="O14" s="250"/>
      <c r="P14" s="305"/>
    </row>
    <row r="15" spans="1:27">
      <c r="A15" s="107" t="s">
        <v>27</v>
      </c>
      <c r="B15" s="229" t="s">
        <v>351</v>
      </c>
      <c r="C15" s="8">
        <v>98459</v>
      </c>
      <c r="D15" s="16" t="s">
        <v>485</v>
      </c>
      <c r="E15" s="9" t="s">
        <v>8</v>
      </c>
      <c r="F15" s="306"/>
      <c r="G15" s="6"/>
      <c r="H15" s="6"/>
      <c r="I15" s="6"/>
      <c r="J15" s="6"/>
      <c r="K15" s="6"/>
      <c r="L15" s="307"/>
      <c r="M15" s="6"/>
      <c r="N15" s="105"/>
      <c r="O15" s="313">
        <f>N18</f>
        <v>40.959999999999994</v>
      </c>
      <c r="P15" s="305">
        <v>93.67</v>
      </c>
    </row>
    <row r="16" spans="1:27" ht="12.75" customHeight="1">
      <c r="A16" s="107"/>
      <c r="B16" s="229"/>
      <c r="C16" s="8"/>
      <c r="D16" s="199" t="s">
        <v>198</v>
      </c>
      <c r="E16" s="9" t="s">
        <v>8</v>
      </c>
      <c r="F16" s="306">
        <v>15.56</v>
      </c>
      <c r="G16" s="6" t="s">
        <v>24</v>
      </c>
      <c r="H16" s="6"/>
      <c r="I16" s="6" t="s">
        <v>24</v>
      </c>
      <c r="J16" s="6">
        <v>2.2000000000000002</v>
      </c>
      <c r="K16" s="6" t="s">
        <v>24</v>
      </c>
      <c r="L16" s="307"/>
      <c r="M16" s="6" t="s">
        <v>25</v>
      </c>
      <c r="N16" s="105">
        <f>ROUND(PRODUCT(F16:L16),2)</f>
        <v>34.229999999999997</v>
      </c>
      <c r="O16" s="250"/>
      <c r="P16" s="305"/>
    </row>
    <row r="17" spans="1:16" ht="12.75" customHeight="1">
      <c r="A17" s="107"/>
      <c r="B17" s="229"/>
      <c r="C17" s="8"/>
      <c r="D17" s="199" t="s">
        <v>199</v>
      </c>
      <c r="E17" s="9" t="s">
        <v>8</v>
      </c>
      <c r="F17" s="306">
        <v>3.06</v>
      </c>
      <c r="G17" s="6" t="s">
        <v>24</v>
      </c>
      <c r="H17" s="6"/>
      <c r="I17" s="6" t="s">
        <v>24</v>
      </c>
      <c r="J17" s="6">
        <v>2.2000000000000002</v>
      </c>
      <c r="K17" s="6" t="s">
        <v>24</v>
      </c>
      <c r="L17" s="307"/>
      <c r="M17" s="6" t="s">
        <v>25</v>
      </c>
      <c r="N17" s="105">
        <f>ROUND(PRODUCT(F17:L17),2)</f>
        <v>6.73</v>
      </c>
      <c r="O17" s="250"/>
      <c r="P17" s="305"/>
    </row>
    <row r="18" spans="1:16" ht="12.75" customHeight="1">
      <c r="A18" s="107"/>
      <c r="B18" s="229"/>
      <c r="C18" s="8"/>
      <c r="D18" s="16"/>
      <c r="E18" s="9"/>
      <c r="F18" s="306"/>
      <c r="G18" s="6"/>
      <c r="H18" s="6"/>
      <c r="I18" s="6"/>
      <c r="J18" s="6"/>
      <c r="K18" s="6"/>
      <c r="L18" s="307" t="s">
        <v>23</v>
      </c>
      <c r="M18" s="6" t="s">
        <v>25</v>
      </c>
      <c r="N18" s="105">
        <f>SUM(N16:N17)</f>
        <v>40.959999999999994</v>
      </c>
      <c r="O18" s="250"/>
      <c r="P18" s="305"/>
    </row>
    <row r="19" spans="1:16" ht="12.75" customHeight="1">
      <c r="A19" s="107"/>
      <c r="B19" s="229"/>
      <c r="C19" s="8"/>
      <c r="D19" s="16"/>
      <c r="E19" s="9"/>
      <c r="F19" s="306"/>
      <c r="G19" s="6"/>
      <c r="H19" s="6"/>
      <c r="I19" s="6"/>
      <c r="J19" s="6"/>
      <c r="K19" s="6"/>
      <c r="L19" s="307"/>
      <c r="M19" s="6"/>
      <c r="N19" s="105"/>
      <c r="O19" s="250"/>
      <c r="P19" s="305"/>
    </row>
    <row r="20" spans="1:16" ht="22.5">
      <c r="A20" s="107" t="s">
        <v>35</v>
      </c>
      <c r="B20" s="229" t="s">
        <v>351</v>
      </c>
      <c r="C20" s="8">
        <v>97622</v>
      </c>
      <c r="D20" s="200" t="s">
        <v>486</v>
      </c>
      <c r="E20" s="9" t="s">
        <v>8</v>
      </c>
      <c r="F20" s="306"/>
      <c r="G20" s="6"/>
      <c r="H20" s="6"/>
      <c r="I20" s="6"/>
      <c r="J20" s="6"/>
      <c r="K20" s="6"/>
      <c r="L20" s="307"/>
      <c r="M20" s="6"/>
      <c r="N20" s="105"/>
      <c r="O20" s="313">
        <f>N25</f>
        <v>6.370000000000001</v>
      </c>
      <c r="P20" s="305">
        <v>42.73</v>
      </c>
    </row>
    <row r="21" spans="1:16" ht="12.75" customHeight="1">
      <c r="A21" s="107"/>
      <c r="B21" s="229"/>
      <c r="C21" s="8"/>
      <c r="D21" s="201" t="s">
        <v>202</v>
      </c>
      <c r="E21" s="9" t="s">
        <v>8</v>
      </c>
      <c r="F21" s="306">
        <v>3.1</v>
      </c>
      <c r="G21" s="6" t="s">
        <v>24</v>
      </c>
      <c r="H21" s="6">
        <v>0.15</v>
      </c>
      <c r="I21" s="6" t="s">
        <v>24</v>
      </c>
      <c r="J21" s="6">
        <v>3</v>
      </c>
      <c r="K21" s="6" t="s">
        <v>24</v>
      </c>
      <c r="L21" s="307">
        <v>4</v>
      </c>
      <c r="M21" s="6" t="s">
        <v>25</v>
      </c>
      <c r="N21" s="105">
        <f>ROUND(PRODUCT(F21:L21),2)</f>
        <v>5.58</v>
      </c>
      <c r="O21" s="250"/>
      <c r="P21" s="305"/>
    </row>
    <row r="22" spans="1:16" ht="12.75" customHeight="1">
      <c r="A22" s="107"/>
      <c r="B22" s="229"/>
      <c r="C22" s="8"/>
      <c r="D22" s="201" t="s">
        <v>203</v>
      </c>
      <c r="E22" s="9" t="s">
        <v>8</v>
      </c>
      <c r="F22" s="306">
        <v>1</v>
      </c>
      <c r="G22" s="6" t="s">
        <v>24</v>
      </c>
      <c r="H22" s="6">
        <v>0.15</v>
      </c>
      <c r="I22" s="6" t="s">
        <v>24</v>
      </c>
      <c r="J22" s="6">
        <v>1.5</v>
      </c>
      <c r="K22" s="6" t="s">
        <v>24</v>
      </c>
      <c r="L22" s="307"/>
      <c r="M22" s="6" t="s">
        <v>25</v>
      </c>
      <c r="N22" s="105">
        <f>ROUND(PRODUCT(F22:L22),2)</f>
        <v>0.23</v>
      </c>
      <c r="O22" s="250"/>
      <c r="P22" s="305"/>
    </row>
    <row r="23" spans="1:16" ht="12.75" customHeight="1">
      <c r="A23" s="107"/>
      <c r="B23" s="229"/>
      <c r="C23" s="8"/>
      <c r="D23" s="201" t="s">
        <v>200</v>
      </c>
      <c r="E23" s="9" t="s">
        <v>8</v>
      </c>
      <c r="F23" s="306">
        <v>0.9</v>
      </c>
      <c r="G23" s="6" t="s">
        <v>24</v>
      </c>
      <c r="H23" s="6">
        <v>0.15</v>
      </c>
      <c r="I23" s="6" t="s">
        <v>24</v>
      </c>
      <c r="J23" s="6">
        <v>2.1</v>
      </c>
      <c r="K23" s="6" t="s">
        <v>24</v>
      </c>
      <c r="L23" s="307"/>
      <c r="M23" s="6" t="s">
        <v>25</v>
      </c>
      <c r="N23" s="105">
        <f>ROUND(PRODUCT(F23:L23),2)</f>
        <v>0.28000000000000003</v>
      </c>
      <c r="O23" s="250"/>
      <c r="P23" s="305"/>
    </row>
    <row r="24" spans="1:16" ht="12.75" customHeight="1">
      <c r="A24" s="107"/>
      <c r="B24" s="229"/>
      <c r="C24" s="8"/>
      <c r="D24" s="201" t="s">
        <v>204</v>
      </c>
      <c r="E24" s="9" t="s">
        <v>8</v>
      </c>
      <c r="F24" s="306">
        <v>0.9</v>
      </c>
      <c r="G24" s="6" t="s">
        <v>24</v>
      </c>
      <c r="H24" s="306">
        <v>0.15</v>
      </c>
      <c r="I24" s="6" t="s">
        <v>24</v>
      </c>
      <c r="J24" s="6">
        <v>2.1</v>
      </c>
      <c r="K24" s="6" t="s">
        <v>24</v>
      </c>
      <c r="L24" s="307"/>
      <c r="M24" s="6" t="s">
        <v>25</v>
      </c>
      <c r="N24" s="105">
        <f>ROUND(PRODUCT(F24:L24),2)</f>
        <v>0.28000000000000003</v>
      </c>
      <c r="O24" s="250"/>
      <c r="P24" s="305"/>
    </row>
    <row r="25" spans="1:16" ht="12.75" customHeight="1">
      <c r="A25" s="107"/>
      <c r="B25" s="229"/>
      <c r="C25" s="8"/>
      <c r="D25" s="200"/>
      <c r="E25" s="9"/>
      <c r="F25" s="306"/>
      <c r="G25" s="6"/>
      <c r="H25" s="306"/>
      <c r="I25" s="6"/>
      <c r="J25" s="6"/>
      <c r="K25" s="6"/>
      <c r="L25" s="307" t="s">
        <v>23</v>
      </c>
      <c r="M25" s="6" t="s">
        <v>25</v>
      </c>
      <c r="N25" s="105">
        <f>SUM(N21:N24)</f>
        <v>6.370000000000001</v>
      </c>
      <c r="O25" s="250"/>
      <c r="P25" s="305"/>
    </row>
    <row r="26" spans="1:16" ht="12.75" customHeight="1">
      <c r="A26" s="107"/>
      <c r="B26" s="229"/>
      <c r="C26" s="8"/>
      <c r="D26" s="200"/>
      <c r="E26" s="9"/>
      <c r="F26" s="306"/>
      <c r="G26" s="6"/>
      <c r="H26" s="306"/>
      <c r="I26" s="6"/>
      <c r="J26" s="6"/>
      <c r="K26" s="6"/>
      <c r="L26" s="307"/>
      <c r="M26" s="6"/>
      <c r="N26" s="105"/>
      <c r="O26" s="250"/>
      <c r="P26" s="305"/>
    </row>
    <row r="27" spans="1:16" ht="12.75" customHeight="1">
      <c r="A27" s="107" t="s">
        <v>55</v>
      </c>
      <c r="B27" s="229" t="s">
        <v>351</v>
      </c>
      <c r="C27" s="8">
        <v>97644</v>
      </c>
      <c r="D27" s="200" t="s">
        <v>487</v>
      </c>
      <c r="E27" s="9" t="s">
        <v>8</v>
      </c>
      <c r="F27" s="306"/>
      <c r="G27" s="6"/>
      <c r="H27" s="6"/>
      <c r="I27" s="6"/>
      <c r="J27" s="6"/>
      <c r="K27" s="6"/>
      <c r="L27" s="307"/>
      <c r="M27" s="6"/>
      <c r="N27" s="105"/>
      <c r="O27" s="313">
        <f>N29</f>
        <v>13.52</v>
      </c>
      <c r="P27" s="305">
        <v>6.89</v>
      </c>
    </row>
    <row r="28" spans="1:16" ht="12.75" customHeight="1">
      <c r="A28" s="107"/>
      <c r="B28" s="229"/>
      <c r="C28" s="8"/>
      <c r="D28" s="201" t="s">
        <v>201</v>
      </c>
      <c r="E28" s="9" t="s">
        <v>8</v>
      </c>
      <c r="F28" s="306">
        <v>2.6</v>
      </c>
      <c r="G28" s="6" t="s">
        <v>24</v>
      </c>
      <c r="H28" s="6"/>
      <c r="I28" s="6" t="s">
        <v>24</v>
      </c>
      <c r="J28" s="6">
        <v>2.6</v>
      </c>
      <c r="K28" s="6" t="s">
        <v>24</v>
      </c>
      <c r="L28" s="307">
        <v>2</v>
      </c>
      <c r="M28" s="6" t="s">
        <v>25</v>
      </c>
      <c r="N28" s="105">
        <f>ROUND(PRODUCT(F28:L28),2)</f>
        <v>13.52</v>
      </c>
      <c r="O28" s="250"/>
      <c r="P28" s="305"/>
    </row>
    <row r="29" spans="1:16" ht="12.75" customHeight="1">
      <c r="A29" s="107"/>
      <c r="B29" s="229"/>
      <c r="C29" s="8"/>
      <c r="D29" s="200"/>
      <c r="E29" s="9"/>
      <c r="F29" s="306"/>
      <c r="G29" s="6"/>
      <c r="H29" s="6"/>
      <c r="I29" s="6"/>
      <c r="J29" s="6"/>
      <c r="K29" s="6"/>
      <c r="L29" s="307" t="s">
        <v>23</v>
      </c>
      <c r="M29" s="6" t="s">
        <v>25</v>
      </c>
      <c r="N29" s="105">
        <f>SUM(N27:N28)</f>
        <v>13.52</v>
      </c>
      <c r="O29" s="250"/>
      <c r="P29" s="305"/>
    </row>
    <row r="30" spans="1:16" ht="12.75" customHeight="1">
      <c r="A30" s="107"/>
      <c r="B30" s="229"/>
      <c r="C30" s="8"/>
      <c r="D30" s="200"/>
      <c r="E30" s="9"/>
      <c r="F30" s="306"/>
      <c r="G30" s="6"/>
      <c r="H30" s="306"/>
      <c r="I30" s="6"/>
      <c r="J30" s="6"/>
      <c r="K30" s="6"/>
      <c r="L30" s="307"/>
      <c r="M30" s="6"/>
      <c r="N30" s="105"/>
      <c r="O30" s="250"/>
      <c r="P30" s="305"/>
    </row>
    <row r="31" spans="1:16" ht="12.75" customHeight="1">
      <c r="A31" s="232" t="s">
        <v>1</v>
      </c>
      <c r="B31" s="233"/>
      <c r="C31" s="21"/>
      <c r="D31" s="226" t="s">
        <v>78</v>
      </c>
      <c r="E31" s="202"/>
      <c r="F31" s="314"/>
      <c r="G31" s="315"/>
      <c r="H31" s="315"/>
      <c r="I31" s="315"/>
      <c r="J31" s="315"/>
      <c r="K31" s="315"/>
      <c r="L31" s="316"/>
      <c r="M31" s="315"/>
      <c r="N31" s="317"/>
      <c r="O31" s="250"/>
      <c r="P31" s="305"/>
    </row>
    <row r="32" spans="1:16" ht="22.5">
      <c r="A32" s="107" t="s">
        <v>2</v>
      </c>
      <c r="B32" s="229" t="s">
        <v>351</v>
      </c>
      <c r="C32" s="8">
        <v>93358</v>
      </c>
      <c r="D32" s="200" t="s">
        <v>488</v>
      </c>
      <c r="E32" s="9" t="s">
        <v>17</v>
      </c>
      <c r="F32" s="306"/>
      <c r="G32" s="6"/>
      <c r="H32" s="6"/>
      <c r="I32" s="6"/>
      <c r="J32" s="6"/>
      <c r="K32" s="6"/>
      <c r="L32" s="307"/>
      <c r="M32" s="6"/>
      <c r="N32" s="105"/>
      <c r="O32" s="313">
        <f>N37</f>
        <v>32.33</v>
      </c>
      <c r="P32" s="305">
        <v>71.95</v>
      </c>
    </row>
    <row r="33" spans="1:16" ht="12.75" customHeight="1">
      <c r="A33" s="107"/>
      <c r="B33" s="229"/>
      <c r="C33" s="8"/>
      <c r="D33" s="203" t="s">
        <v>187</v>
      </c>
      <c r="E33" s="9" t="s">
        <v>17</v>
      </c>
      <c r="F33" s="306">
        <v>3.8</v>
      </c>
      <c r="G33" s="306" t="s">
        <v>24</v>
      </c>
      <c r="H33" s="306">
        <v>2</v>
      </c>
      <c r="I33" s="306" t="s">
        <v>24</v>
      </c>
      <c r="J33" s="306">
        <v>2.5</v>
      </c>
      <c r="K33" s="306" t="s">
        <v>24</v>
      </c>
      <c r="L33" s="307">
        <v>1</v>
      </c>
      <c r="M33" s="306" t="s">
        <v>25</v>
      </c>
      <c r="N33" s="105">
        <f>ROUND(PRODUCT(F33:L33),2)</f>
        <v>19</v>
      </c>
      <c r="O33" s="250"/>
      <c r="P33" s="305"/>
    </row>
    <row r="34" spans="1:16" ht="12.75" customHeight="1">
      <c r="A34" s="107"/>
      <c r="B34" s="229"/>
      <c r="C34" s="8"/>
      <c r="D34" s="203" t="s">
        <v>188</v>
      </c>
      <c r="E34" s="9" t="s">
        <v>17</v>
      </c>
      <c r="F34" s="306">
        <v>6.1</v>
      </c>
      <c r="G34" s="306" t="s">
        <v>24</v>
      </c>
      <c r="H34" s="306">
        <v>0.9</v>
      </c>
      <c r="I34" s="306" t="s">
        <v>24</v>
      </c>
      <c r="J34" s="306">
        <v>0.45</v>
      </c>
      <c r="K34" s="306" t="s">
        <v>24</v>
      </c>
      <c r="L34" s="307">
        <v>2</v>
      </c>
      <c r="M34" s="306" t="s">
        <v>25</v>
      </c>
      <c r="N34" s="105">
        <f>ROUND(PRODUCT(F34:L34),2)</f>
        <v>4.9400000000000004</v>
      </c>
      <c r="O34" s="250"/>
      <c r="P34" s="305"/>
    </row>
    <row r="35" spans="1:16" ht="12.75" customHeight="1">
      <c r="A35" s="107"/>
      <c r="B35" s="229"/>
      <c r="C35" s="8"/>
      <c r="D35" s="203" t="s">
        <v>189</v>
      </c>
      <c r="E35" s="9" t="s">
        <v>17</v>
      </c>
      <c r="F35" s="306">
        <v>7.5</v>
      </c>
      <c r="G35" s="306" t="s">
        <v>24</v>
      </c>
      <c r="H35" s="306">
        <v>0.9</v>
      </c>
      <c r="I35" s="306" t="s">
        <v>24</v>
      </c>
      <c r="J35" s="306">
        <v>0.45</v>
      </c>
      <c r="K35" s="306" t="s">
        <v>24</v>
      </c>
      <c r="L35" s="307">
        <v>1</v>
      </c>
      <c r="M35" s="306" t="s">
        <v>25</v>
      </c>
      <c r="N35" s="105">
        <f>ROUND(PRODUCT(F35:L35),2)</f>
        <v>3.04</v>
      </c>
      <c r="O35" s="250"/>
      <c r="P35" s="305"/>
    </row>
    <row r="36" spans="1:16" ht="12.75" customHeight="1">
      <c r="A36" s="107"/>
      <c r="B36" s="229"/>
      <c r="C36" s="8"/>
      <c r="D36" s="204" t="s">
        <v>205</v>
      </c>
      <c r="E36" s="9" t="s">
        <v>17</v>
      </c>
      <c r="F36" s="306">
        <v>13.2</v>
      </c>
      <c r="G36" s="306" t="s">
        <v>24</v>
      </c>
      <c r="H36" s="306">
        <v>0.9</v>
      </c>
      <c r="I36" s="306" t="s">
        <v>24</v>
      </c>
      <c r="J36" s="306">
        <v>0.45</v>
      </c>
      <c r="K36" s="306" t="s">
        <v>24</v>
      </c>
      <c r="L36" s="307">
        <v>1</v>
      </c>
      <c r="M36" s="306" t="s">
        <v>25</v>
      </c>
      <c r="N36" s="105">
        <f>ROUND(PRODUCT(F36:L36),2)</f>
        <v>5.35</v>
      </c>
      <c r="O36" s="250"/>
      <c r="P36" s="305"/>
    </row>
    <row r="37" spans="1:16" ht="12.75" customHeight="1">
      <c r="A37" s="107"/>
      <c r="B37" s="229"/>
      <c r="C37" s="8"/>
      <c r="D37" s="206"/>
      <c r="E37" s="9"/>
      <c r="F37" s="306"/>
      <c r="G37" s="306"/>
      <c r="H37" s="306"/>
      <c r="I37" s="306"/>
      <c r="J37" s="306"/>
      <c r="K37" s="306"/>
      <c r="L37" s="318" t="s">
        <v>23</v>
      </c>
      <c r="M37" s="319" t="s">
        <v>25</v>
      </c>
      <c r="N37" s="320">
        <f>SUM(N33:N36)</f>
        <v>32.33</v>
      </c>
      <c r="O37" s="250"/>
      <c r="P37" s="305"/>
    </row>
    <row r="38" spans="1:16" s="326" customFormat="1" ht="22.5">
      <c r="A38" s="107" t="s">
        <v>11</v>
      </c>
      <c r="B38" s="229" t="s">
        <v>351</v>
      </c>
      <c r="C38" s="8" t="s">
        <v>518</v>
      </c>
      <c r="D38" s="205" t="s">
        <v>79</v>
      </c>
      <c r="E38" s="7" t="s">
        <v>560</v>
      </c>
      <c r="F38" s="321"/>
      <c r="G38" s="322"/>
      <c r="H38" s="322"/>
      <c r="I38" s="322"/>
      <c r="J38" s="322"/>
      <c r="K38" s="322"/>
      <c r="L38" s="323"/>
      <c r="M38" s="322"/>
      <c r="N38" s="324"/>
      <c r="O38" s="325">
        <f>N41</f>
        <v>33.29</v>
      </c>
      <c r="P38" s="278">
        <v>31.31</v>
      </c>
    </row>
    <row r="39" spans="1:16" ht="12.75" customHeight="1">
      <c r="A39" s="107"/>
      <c r="B39" s="229"/>
      <c r="C39" s="8"/>
      <c r="D39" s="203" t="s">
        <v>190</v>
      </c>
      <c r="E39" s="9" t="s">
        <v>17</v>
      </c>
      <c r="F39" s="306"/>
      <c r="G39" s="306" t="s">
        <v>24</v>
      </c>
      <c r="H39" s="306"/>
      <c r="I39" s="306" t="s">
        <v>24</v>
      </c>
      <c r="J39" s="306"/>
      <c r="K39" s="306" t="s">
        <v>24</v>
      </c>
      <c r="L39" s="307">
        <f>N37</f>
        <v>32.33</v>
      </c>
      <c r="M39" s="306" t="s">
        <v>25</v>
      </c>
      <c r="N39" s="105">
        <f>ROUND(PRODUCT(F39:L39),2)</f>
        <v>32.33</v>
      </c>
      <c r="O39" s="250"/>
      <c r="P39" s="305"/>
    </row>
    <row r="40" spans="1:16" ht="12.75" customHeight="1">
      <c r="A40" s="107"/>
      <c r="B40" s="229"/>
      <c r="C40" s="8"/>
      <c r="D40" s="203" t="s">
        <v>191</v>
      </c>
      <c r="E40" s="9" t="s">
        <v>17</v>
      </c>
      <c r="F40" s="306"/>
      <c r="G40" s="306" t="s">
        <v>24</v>
      </c>
      <c r="H40" s="306"/>
      <c r="I40" s="306" t="s">
        <v>24</v>
      </c>
      <c r="J40" s="306">
        <v>0.15</v>
      </c>
      <c r="K40" s="306" t="s">
        <v>24</v>
      </c>
      <c r="L40" s="307">
        <f>N25</f>
        <v>6.370000000000001</v>
      </c>
      <c r="M40" s="306" t="s">
        <v>25</v>
      </c>
      <c r="N40" s="105">
        <f>ROUND(PRODUCT(F40:L40),2)</f>
        <v>0.96</v>
      </c>
      <c r="O40" s="250"/>
      <c r="P40" s="305"/>
    </row>
    <row r="41" spans="1:16" ht="12.75" customHeight="1">
      <c r="A41" s="107"/>
      <c r="B41" s="229"/>
      <c r="C41" s="8"/>
      <c r="D41" s="206"/>
      <c r="E41" s="9"/>
      <c r="F41" s="306"/>
      <c r="G41" s="306"/>
      <c r="H41" s="306"/>
      <c r="I41" s="306"/>
      <c r="J41" s="306"/>
      <c r="K41" s="306"/>
      <c r="L41" s="307" t="s">
        <v>23</v>
      </c>
      <c r="M41" s="306" t="s">
        <v>25</v>
      </c>
      <c r="N41" s="320">
        <f>SUM(N39:N40)</f>
        <v>33.29</v>
      </c>
      <c r="O41" s="250"/>
      <c r="P41" s="305"/>
    </row>
    <row r="42" spans="1:16" ht="12.75" customHeight="1">
      <c r="A42" s="106"/>
      <c r="B42" s="235"/>
      <c r="C42" s="2"/>
      <c r="D42" s="15"/>
      <c r="E42" s="9"/>
      <c r="F42" s="306"/>
      <c r="G42" s="306"/>
      <c r="H42" s="306"/>
      <c r="I42" s="306"/>
      <c r="J42" s="306"/>
      <c r="K42" s="306"/>
      <c r="L42" s="307"/>
      <c r="M42" s="306"/>
      <c r="N42" s="320"/>
      <c r="O42" s="250"/>
      <c r="P42" s="305"/>
    </row>
    <row r="43" spans="1:16" ht="12.75" customHeight="1">
      <c r="A43" s="232" t="s">
        <v>9</v>
      </c>
      <c r="B43" s="233"/>
      <c r="C43" s="23"/>
      <c r="D43" s="226" t="s">
        <v>80</v>
      </c>
      <c r="E43" s="19"/>
      <c r="F43" s="327"/>
      <c r="G43" s="328"/>
      <c r="H43" s="328"/>
      <c r="I43" s="328"/>
      <c r="J43" s="328"/>
      <c r="K43" s="328"/>
      <c r="L43" s="329"/>
      <c r="M43" s="328"/>
      <c r="N43" s="330"/>
      <c r="O43" s="250"/>
      <c r="P43" s="305"/>
    </row>
    <row r="44" spans="1:16" ht="33.75">
      <c r="A44" s="107" t="s">
        <v>10</v>
      </c>
      <c r="B44" s="229" t="s">
        <v>351</v>
      </c>
      <c r="C44" s="8">
        <v>94962</v>
      </c>
      <c r="D44" s="207" t="s">
        <v>489</v>
      </c>
      <c r="E44" s="9" t="s">
        <v>17</v>
      </c>
      <c r="F44" s="306"/>
      <c r="G44" s="306"/>
      <c r="H44" s="306"/>
      <c r="I44" s="306"/>
      <c r="J44" s="306"/>
      <c r="K44" s="306"/>
      <c r="L44" s="307"/>
      <c r="M44" s="306"/>
      <c r="N44" s="320"/>
      <c r="O44" s="313">
        <f>N48</f>
        <v>1.42</v>
      </c>
      <c r="P44" s="305">
        <v>307.19</v>
      </c>
    </row>
    <row r="45" spans="1:16" ht="12.75" customHeight="1">
      <c r="A45" s="107"/>
      <c r="B45" s="229"/>
      <c r="C45" s="8"/>
      <c r="D45" s="203" t="s">
        <v>186</v>
      </c>
      <c r="E45" s="9" t="s">
        <v>17</v>
      </c>
      <c r="F45" s="306">
        <v>1.2</v>
      </c>
      <c r="G45" s="306" t="s">
        <v>24</v>
      </c>
      <c r="H45" s="306">
        <v>1.2</v>
      </c>
      <c r="I45" s="306" t="s">
        <v>24</v>
      </c>
      <c r="J45" s="306">
        <v>0.05</v>
      </c>
      <c r="K45" s="306" t="s">
        <v>24</v>
      </c>
      <c r="L45" s="307">
        <v>4</v>
      </c>
      <c r="M45" s="306" t="s">
        <v>25</v>
      </c>
      <c r="N45" s="105">
        <f>ROUND(PRODUCT(F45:L45),2)</f>
        <v>0.28999999999999998</v>
      </c>
      <c r="O45" s="250"/>
      <c r="P45" s="305"/>
    </row>
    <row r="46" spans="1:16" ht="12.75" customHeight="1">
      <c r="A46" s="107"/>
      <c r="B46" s="229"/>
      <c r="C46" s="8"/>
      <c r="D46" s="203" t="s">
        <v>187</v>
      </c>
      <c r="E46" s="9" t="s">
        <v>17</v>
      </c>
      <c r="F46" s="306">
        <v>3.2</v>
      </c>
      <c r="G46" s="306" t="s">
        <v>24</v>
      </c>
      <c r="H46" s="306">
        <v>1.8</v>
      </c>
      <c r="I46" s="306" t="s">
        <v>24</v>
      </c>
      <c r="J46" s="306">
        <v>0.1</v>
      </c>
      <c r="K46" s="306" t="s">
        <v>24</v>
      </c>
      <c r="L46" s="307">
        <v>1</v>
      </c>
      <c r="M46" s="306" t="s">
        <v>25</v>
      </c>
      <c r="N46" s="105">
        <f>ROUND(PRODUCT(F46:L46),2)</f>
        <v>0.57999999999999996</v>
      </c>
      <c r="O46" s="250"/>
      <c r="P46" s="305"/>
    </row>
    <row r="47" spans="1:16" ht="12.75" customHeight="1">
      <c r="A47" s="107"/>
      <c r="B47" s="229"/>
      <c r="C47" s="8"/>
      <c r="D47" s="203" t="s">
        <v>188</v>
      </c>
      <c r="E47" s="9" t="s">
        <v>17</v>
      </c>
      <c r="F47" s="306">
        <v>6.1</v>
      </c>
      <c r="G47" s="306" t="s">
        <v>24</v>
      </c>
      <c r="H47" s="306">
        <v>0.9</v>
      </c>
      <c r="I47" s="306" t="s">
        <v>24</v>
      </c>
      <c r="J47" s="306">
        <v>0.05</v>
      </c>
      <c r="K47" s="306" t="s">
        <v>24</v>
      </c>
      <c r="L47" s="307">
        <v>2</v>
      </c>
      <c r="M47" s="306" t="s">
        <v>25</v>
      </c>
      <c r="N47" s="105">
        <f>ROUND(PRODUCT(F47:L47),2)</f>
        <v>0.55000000000000004</v>
      </c>
      <c r="O47" s="250"/>
      <c r="P47" s="305"/>
    </row>
    <row r="48" spans="1:16" ht="12.75" customHeight="1">
      <c r="A48" s="107"/>
      <c r="B48" s="229"/>
      <c r="C48" s="8"/>
      <c r="D48" s="206"/>
      <c r="E48" s="9"/>
      <c r="F48" s="306"/>
      <c r="G48" s="306"/>
      <c r="H48" s="306"/>
      <c r="I48" s="306"/>
      <c r="J48" s="306"/>
      <c r="K48" s="306"/>
      <c r="L48" s="318" t="s">
        <v>23</v>
      </c>
      <c r="M48" s="306" t="s">
        <v>25</v>
      </c>
      <c r="N48" s="320">
        <f>SUM(N45:N47)</f>
        <v>1.42</v>
      </c>
      <c r="O48" s="250"/>
      <c r="P48" s="227"/>
    </row>
    <row r="49" spans="1:16" ht="12.75" customHeight="1">
      <c r="A49" s="107"/>
      <c r="B49" s="229"/>
      <c r="C49" s="8"/>
      <c r="D49" s="206"/>
      <c r="E49" s="9"/>
      <c r="F49" s="306"/>
      <c r="G49" s="306"/>
      <c r="H49" s="306"/>
      <c r="I49" s="306"/>
      <c r="J49" s="306"/>
      <c r="K49" s="306"/>
      <c r="L49" s="318"/>
      <c r="M49" s="306"/>
      <c r="N49" s="320"/>
      <c r="O49" s="250"/>
      <c r="P49" s="230"/>
    </row>
    <row r="50" spans="1:16" ht="22.5">
      <c r="A50" s="107" t="s">
        <v>3</v>
      </c>
      <c r="B50" s="229" t="s">
        <v>518</v>
      </c>
      <c r="C50" s="8" t="s">
        <v>81</v>
      </c>
      <c r="D50" s="208" t="s">
        <v>82</v>
      </c>
      <c r="E50" s="9" t="s">
        <v>457</v>
      </c>
      <c r="F50" s="306"/>
      <c r="G50" s="306"/>
      <c r="H50" s="306"/>
      <c r="I50" s="306"/>
      <c r="J50" s="306"/>
      <c r="K50" s="306"/>
      <c r="L50" s="307"/>
      <c r="M50" s="306"/>
      <c r="N50" s="320"/>
      <c r="O50" s="313">
        <f>N59</f>
        <v>63.230000000000004</v>
      </c>
      <c r="P50" s="305">
        <v>82.78</v>
      </c>
    </row>
    <row r="51" spans="1:16" ht="12.75" customHeight="1">
      <c r="A51" s="107"/>
      <c r="B51" s="229"/>
      <c r="C51" s="8"/>
      <c r="D51" s="203" t="s">
        <v>187</v>
      </c>
      <c r="E51" s="9" t="s">
        <v>8</v>
      </c>
      <c r="F51" s="306">
        <v>3.2</v>
      </c>
      <c r="G51" s="306" t="s">
        <v>24</v>
      </c>
      <c r="H51" s="306"/>
      <c r="I51" s="306"/>
      <c r="J51" s="306">
        <v>2</v>
      </c>
      <c r="K51" s="306" t="s">
        <v>24</v>
      </c>
      <c r="L51" s="307">
        <v>2</v>
      </c>
      <c r="M51" s="306" t="s">
        <v>25</v>
      </c>
      <c r="N51" s="105">
        <f t="shared" ref="N51:N58" si="0">ROUND(PRODUCT(F51:L51),2)</f>
        <v>12.8</v>
      </c>
      <c r="O51" s="250"/>
      <c r="P51" s="305"/>
    </row>
    <row r="52" spans="1:16" ht="12.75" customHeight="1">
      <c r="A52" s="107"/>
      <c r="B52" s="229"/>
      <c r="C52" s="8"/>
      <c r="D52" s="9" t="s">
        <v>206</v>
      </c>
      <c r="E52" s="9" t="s">
        <v>8</v>
      </c>
      <c r="F52" s="306">
        <v>1.8</v>
      </c>
      <c r="G52" s="306" t="s">
        <v>24</v>
      </c>
      <c r="H52" s="306"/>
      <c r="I52" s="306"/>
      <c r="J52" s="306">
        <v>2</v>
      </c>
      <c r="K52" s="306" t="s">
        <v>24</v>
      </c>
      <c r="L52" s="307">
        <v>2</v>
      </c>
      <c r="M52" s="306" t="s">
        <v>25</v>
      </c>
      <c r="N52" s="105">
        <f t="shared" si="0"/>
        <v>7.2</v>
      </c>
      <c r="O52" s="250"/>
      <c r="P52" s="305"/>
    </row>
    <row r="53" spans="1:16" ht="12.75" customHeight="1">
      <c r="A53" s="107"/>
      <c r="B53" s="229"/>
      <c r="C53" s="8"/>
      <c r="D53" s="203" t="s">
        <v>189</v>
      </c>
      <c r="E53" s="9" t="s">
        <v>8</v>
      </c>
      <c r="F53" s="306">
        <v>7.1</v>
      </c>
      <c r="G53" s="306" t="s">
        <v>24</v>
      </c>
      <c r="H53" s="306"/>
      <c r="I53" s="306"/>
      <c r="J53" s="306">
        <v>0.5</v>
      </c>
      <c r="K53" s="306" t="s">
        <v>24</v>
      </c>
      <c r="L53" s="307">
        <v>1</v>
      </c>
      <c r="M53" s="306" t="s">
        <v>25</v>
      </c>
      <c r="N53" s="105">
        <f t="shared" si="0"/>
        <v>3.55</v>
      </c>
      <c r="O53" s="250"/>
      <c r="P53" s="305"/>
    </row>
    <row r="54" spans="1:16" ht="12.75" customHeight="1">
      <c r="A54" s="107"/>
      <c r="B54" s="229"/>
      <c r="C54" s="8"/>
      <c r="D54" s="203" t="s">
        <v>192</v>
      </c>
      <c r="E54" s="9" t="s">
        <v>8</v>
      </c>
      <c r="F54" s="306">
        <v>7.1</v>
      </c>
      <c r="G54" s="306" t="s">
        <v>24</v>
      </c>
      <c r="H54" s="306"/>
      <c r="I54" s="306"/>
      <c r="J54" s="306">
        <v>0.6</v>
      </c>
      <c r="K54" s="306" t="s">
        <v>24</v>
      </c>
      <c r="L54" s="307">
        <v>1</v>
      </c>
      <c r="M54" s="306" t="s">
        <v>25</v>
      </c>
      <c r="N54" s="105">
        <f t="shared" si="0"/>
        <v>4.26</v>
      </c>
      <c r="O54" s="250"/>
      <c r="P54" s="305"/>
    </row>
    <row r="55" spans="1:16" ht="12.75" customHeight="1">
      <c r="A55" s="107"/>
      <c r="B55" s="229"/>
      <c r="C55" s="8"/>
      <c r="D55" s="203" t="s">
        <v>193</v>
      </c>
      <c r="E55" s="9" t="s">
        <v>8</v>
      </c>
      <c r="F55" s="306">
        <v>13.2</v>
      </c>
      <c r="G55" s="306" t="s">
        <v>24</v>
      </c>
      <c r="H55" s="306"/>
      <c r="I55" s="306"/>
      <c r="J55" s="306">
        <v>0.5</v>
      </c>
      <c r="K55" s="306" t="s">
        <v>24</v>
      </c>
      <c r="L55" s="307">
        <v>1</v>
      </c>
      <c r="M55" s="306" t="s">
        <v>25</v>
      </c>
      <c r="N55" s="105">
        <f t="shared" si="0"/>
        <v>6.6</v>
      </c>
      <c r="O55" s="250"/>
      <c r="P55" s="305"/>
    </row>
    <row r="56" spans="1:16" ht="12.75" customHeight="1">
      <c r="A56" s="107"/>
      <c r="B56" s="229"/>
      <c r="C56" s="8"/>
      <c r="D56" s="203" t="s">
        <v>192</v>
      </c>
      <c r="E56" s="9" t="s">
        <v>8</v>
      </c>
      <c r="F56" s="306">
        <v>13.2</v>
      </c>
      <c r="G56" s="306" t="s">
        <v>24</v>
      </c>
      <c r="H56" s="306"/>
      <c r="I56" s="306"/>
      <c r="J56" s="306">
        <v>0.6</v>
      </c>
      <c r="K56" s="306" t="s">
        <v>24</v>
      </c>
      <c r="L56" s="307">
        <v>1</v>
      </c>
      <c r="M56" s="306" t="s">
        <v>25</v>
      </c>
      <c r="N56" s="105">
        <f t="shared" si="0"/>
        <v>7.92</v>
      </c>
      <c r="O56" s="250"/>
      <c r="P56" s="305"/>
    </row>
    <row r="57" spans="1:16" ht="12.75" customHeight="1">
      <c r="A57" s="107"/>
      <c r="B57" s="229"/>
      <c r="C57" s="8"/>
      <c r="D57" s="203" t="s">
        <v>194</v>
      </c>
      <c r="E57" s="9" t="s">
        <v>8</v>
      </c>
      <c r="F57" s="306">
        <v>6.1</v>
      </c>
      <c r="G57" s="306" t="s">
        <v>24</v>
      </c>
      <c r="H57" s="306"/>
      <c r="I57" s="306"/>
      <c r="J57" s="306">
        <v>0.5</v>
      </c>
      <c r="K57" s="306" t="s">
        <v>24</v>
      </c>
      <c r="L57" s="307">
        <v>1</v>
      </c>
      <c r="M57" s="306" t="s">
        <v>25</v>
      </c>
      <c r="N57" s="105">
        <f t="shared" si="0"/>
        <v>3.05</v>
      </c>
      <c r="O57" s="250"/>
      <c r="P57" s="305"/>
    </row>
    <row r="58" spans="1:16" ht="12.75" customHeight="1">
      <c r="A58" s="107"/>
      <c r="B58" s="229"/>
      <c r="C58" s="8"/>
      <c r="D58" s="203" t="s">
        <v>195</v>
      </c>
      <c r="E58" s="9" t="s">
        <v>8</v>
      </c>
      <c r="F58" s="306">
        <v>29.75</v>
      </c>
      <c r="G58" s="306" t="s">
        <v>24</v>
      </c>
      <c r="H58" s="306"/>
      <c r="I58" s="306"/>
      <c r="J58" s="306">
        <v>0.6</v>
      </c>
      <c r="K58" s="306" t="s">
        <v>24</v>
      </c>
      <c r="L58" s="307">
        <v>1</v>
      </c>
      <c r="M58" s="306" t="s">
        <v>25</v>
      </c>
      <c r="N58" s="105">
        <f t="shared" si="0"/>
        <v>17.850000000000001</v>
      </c>
      <c r="O58" s="250"/>
      <c r="P58" s="305"/>
    </row>
    <row r="59" spans="1:16" ht="12.75" customHeight="1">
      <c r="A59" s="107"/>
      <c r="B59" s="229"/>
      <c r="C59" s="8"/>
      <c r="D59" s="206"/>
      <c r="E59" s="9"/>
      <c r="F59" s="306"/>
      <c r="G59" s="306"/>
      <c r="H59" s="306"/>
      <c r="I59" s="306"/>
      <c r="J59" s="306"/>
      <c r="K59" s="306"/>
      <c r="L59" s="318" t="s">
        <v>23</v>
      </c>
      <c r="M59" s="306" t="s">
        <v>25</v>
      </c>
      <c r="N59" s="320">
        <f>SUM(N51:N58)</f>
        <v>63.230000000000004</v>
      </c>
      <c r="O59" s="250"/>
      <c r="P59" s="305"/>
    </row>
    <row r="60" spans="1:16" ht="12.75" customHeight="1">
      <c r="A60" s="107"/>
      <c r="B60" s="229"/>
      <c r="C60" s="8"/>
      <c r="D60" s="200"/>
      <c r="E60" s="9"/>
      <c r="F60" s="306"/>
      <c r="G60" s="6"/>
      <c r="H60" s="6"/>
      <c r="I60" s="6"/>
      <c r="J60" s="6"/>
      <c r="K60" s="6"/>
      <c r="L60" s="54"/>
      <c r="M60" s="6"/>
      <c r="N60" s="105"/>
      <c r="O60" s="250"/>
      <c r="P60" s="305"/>
    </row>
    <row r="61" spans="1:16" ht="12.75" customHeight="1">
      <c r="A61" s="232" t="s">
        <v>4</v>
      </c>
      <c r="B61" s="233"/>
      <c r="C61" s="23"/>
      <c r="D61" s="226" t="s">
        <v>83</v>
      </c>
      <c r="E61" s="19"/>
      <c r="F61" s="327"/>
      <c r="G61" s="328"/>
      <c r="H61" s="328"/>
      <c r="I61" s="328"/>
      <c r="J61" s="328"/>
      <c r="K61" s="328"/>
      <c r="L61" s="329"/>
      <c r="M61" s="328"/>
      <c r="N61" s="330"/>
      <c r="O61" s="250"/>
      <c r="P61" s="305"/>
    </row>
    <row r="62" spans="1:16" ht="22.5">
      <c r="A62" s="107" t="s">
        <v>5</v>
      </c>
      <c r="B62" s="229" t="s">
        <v>518</v>
      </c>
      <c r="C62" s="8" t="s">
        <v>84</v>
      </c>
      <c r="D62" s="200" t="s">
        <v>85</v>
      </c>
      <c r="E62" s="7" t="s">
        <v>17</v>
      </c>
      <c r="F62" s="306"/>
      <c r="G62" s="6"/>
      <c r="H62" s="6"/>
      <c r="I62" s="6"/>
      <c r="J62" s="6"/>
      <c r="K62" s="6"/>
      <c r="L62" s="54"/>
      <c r="M62" s="6"/>
      <c r="N62" s="105"/>
      <c r="O62" s="313">
        <f>N64</f>
        <v>0.45</v>
      </c>
      <c r="P62" s="305">
        <v>2835.22</v>
      </c>
    </row>
    <row r="63" spans="1:16" ht="12.75" customHeight="1">
      <c r="A63" s="107"/>
      <c r="B63" s="229"/>
      <c r="C63" s="8"/>
      <c r="D63" s="201" t="s">
        <v>207</v>
      </c>
      <c r="E63" s="7" t="s">
        <v>17</v>
      </c>
      <c r="F63" s="306">
        <v>0.25</v>
      </c>
      <c r="G63" s="306" t="s">
        <v>24</v>
      </c>
      <c r="H63" s="6">
        <v>0.15</v>
      </c>
      <c r="I63" s="306" t="s">
        <v>24</v>
      </c>
      <c r="J63" s="6">
        <v>3</v>
      </c>
      <c r="K63" s="306" t="s">
        <v>24</v>
      </c>
      <c r="L63" s="54">
        <v>4</v>
      </c>
      <c r="M63" s="306" t="s">
        <v>25</v>
      </c>
      <c r="N63" s="105">
        <f>ROUND(PRODUCT(F63:L63),2)</f>
        <v>0.45</v>
      </c>
      <c r="O63" s="250"/>
      <c r="P63" s="305"/>
    </row>
    <row r="64" spans="1:16" ht="12.75" customHeight="1">
      <c r="A64" s="107"/>
      <c r="B64" s="229"/>
      <c r="C64" s="8"/>
      <c r="D64" s="200"/>
      <c r="E64" s="9"/>
      <c r="F64" s="306"/>
      <c r="G64" s="6"/>
      <c r="H64" s="6"/>
      <c r="I64" s="6"/>
      <c r="J64" s="6"/>
      <c r="K64" s="6"/>
      <c r="L64" s="318" t="s">
        <v>23</v>
      </c>
      <c r="M64" s="306" t="s">
        <v>25</v>
      </c>
      <c r="N64" s="320">
        <f>SUM(N62:N63)</f>
        <v>0.45</v>
      </c>
      <c r="O64" s="250"/>
      <c r="P64" s="305"/>
    </row>
    <row r="65" spans="1:16" ht="12.75" customHeight="1">
      <c r="A65" s="107"/>
      <c r="B65" s="229"/>
      <c r="C65" s="8"/>
      <c r="D65" s="200"/>
      <c r="E65" s="9"/>
      <c r="F65" s="306"/>
      <c r="G65" s="6"/>
      <c r="H65" s="6"/>
      <c r="I65" s="6"/>
      <c r="J65" s="6"/>
      <c r="K65" s="6"/>
      <c r="L65" s="54"/>
      <c r="M65" s="6"/>
      <c r="N65" s="105"/>
      <c r="O65" s="250"/>
      <c r="P65" s="305"/>
    </row>
    <row r="66" spans="1:16" ht="22.5">
      <c r="A66" s="107" t="s">
        <v>32</v>
      </c>
      <c r="B66" s="229" t="s">
        <v>518</v>
      </c>
      <c r="C66" s="8" t="s">
        <v>86</v>
      </c>
      <c r="D66" s="208" t="s">
        <v>87</v>
      </c>
      <c r="E66" s="9" t="s">
        <v>17</v>
      </c>
      <c r="F66" s="306"/>
      <c r="G66" s="306"/>
      <c r="H66" s="306"/>
      <c r="I66" s="306"/>
      <c r="J66" s="306"/>
      <c r="K66" s="306"/>
      <c r="L66" s="307"/>
      <c r="M66" s="306"/>
      <c r="N66" s="320"/>
      <c r="O66" s="313">
        <f>N68</f>
        <v>0.38</v>
      </c>
      <c r="P66" s="305">
        <v>2438.79</v>
      </c>
    </row>
    <row r="67" spans="1:16" ht="12.75" customHeight="1">
      <c r="A67" s="107"/>
      <c r="B67" s="229"/>
      <c r="C67" s="8"/>
      <c r="D67" s="209" t="s">
        <v>207</v>
      </c>
      <c r="E67" s="9" t="s">
        <v>17</v>
      </c>
      <c r="F67" s="306">
        <v>0.25</v>
      </c>
      <c r="G67" s="306" t="s">
        <v>24</v>
      </c>
      <c r="H67" s="6">
        <v>0.15</v>
      </c>
      <c r="I67" s="306" t="s">
        <v>24</v>
      </c>
      <c r="J67" s="6">
        <v>5</v>
      </c>
      <c r="K67" s="306" t="s">
        <v>24</v>
      </c>
      <c r="L67" s="54">
        <v>2</v>
      </c>
      <c r="M67" s="306" t="s">
        <v>25</v>
      </c>
      <c r="N67" s="105">
        <f>ROUND(PRODUCT(F67:L67),2)</f>
        <v>0.38</v>
      </c>
      <c r="O67" s="250"/>
      <c r="P67" s="305"/>
    </row>
    <row r="68" spans="1:16" ht="12.75" customHeight="1">
      <c r="A68" s="107"/>
      <c r="B68" s="229"/>
      <c r="C68" s="8"/>
      <c r="D68" s="200"/>
      <c r="E68" s="9"/>
      <c r="F68" s="306"/>
      <c r="G68" s="6"/>
      <c r="H68" s="6"/>
      <c r="I68" s="6"/>
      <c r="J68" s="6"/>
      <c r="K68" s="6"/>
      <c r="L68" s="318" t="s">
        <v>23</v>
      </c>
      <c r="M68" s="306" t="s">
        <v>25</v>
      </c>
      <c r="N68" s="320">
        <f>SUM(N66:N67)</f>
        <v>0.38</v>
      </c>
      <c r="O68" s="250"/>
      <c r="P68" s="305"/>
    </row>
    <row r="69" spans="1:16" ht="12.75" customHeight="1">
      <c r="A69" s="107"/>
      <c r="B69" s="229"/>
      <c r="C69" s="8"/>
      <c r="D69" s="200"/>
      <c r="E69" s="9"/>
      <c r="F69" s="306"/>
      <c r="G69" s="6"/>
      <c r="H69" s="6"/>
      <c r="I69" s="6"/>
      <c r="J69" s="6"/>
      <c r="K69" s="6"/>
      <c r="L69" s="54"/>
      <c r="M69" s="6"/>
      <c r="N69" s="105"/>
      <c r="O69" s="250"/>
      <c r="P69" s="305"/>
    </row>
    <row r="70" spans="1:16" ht="22.5">
      <c r="A70" s="107" t="s">
        <v>286</v>
      </c>
      <c r="B70" s="229" t="s">
        <v>518</v>
      </c>
      <c r="C70" s="8" t="s">
        <v>88</v>
      </c>
      <c r="D70" s="208" t="s">
        <v>89</v>
      </c>
      <c r="E70" s="9" t="s">
        <v>560</v>
      </c>
      <c r="F70" s="306"/>
      <c r="G70" s="306"/>
      <c r="H70" s="306"/>
      <c r="I70" s="306"/>
      <c r="J70" s="306"/>
      <c r="K70" s="306"/>
      <c r="L70" s="307"/>
      <c r="M70" s="306"/>
      <c r="N70" s="320"/>
      <c r="O70" s="313">
        <f>N73</f>
        <v>0.68</v>
      </c>
      <c r="P70" s="305">
        <v>2061.36</v>
      </c>
    </row>
    <row r="71" spans="1:16" ht="12.75" customHeight="1">
      <c r="A71" s="107"/>
      <c r="B71" s="229"/>
      <c r="C71" s="8"/>
      <c r="D71" s="209" t="s">
        <v>207</v>
      </c>
      <c r="E71" s="8" t="s">
        <v>17</v>
      </c>
      <c r="F71" s="321">
        <v>5</v>
      </c>
      <c r="G71" s="321" t="s">
        <v>24</v>
      </c>
      <c r="H71" s="322">
        <v>0.15</v>
      </c>
      <c r="I71" s="321" t="s">
        <v>24</v>
      </c>
      <c r="J71" s="322">
        <v>0.3</v>
      </c>
      <c r="K71" s="321" t="s">
        <v>24</v>
      </c>
      <c r="L71" s="331">
        <v>2</v>
      </c>
      <c r="M71" s="321" t="s">
        <v>25</v>
      </c>
      <c r="N71" s="105">
        <f>ROUND(PRODUCT(F71:L71),2)</f>
        <v>0.45</v>
      </c>
      <c r="O71" s="250"/>
      <c r="P71" s="305"/>
    </row>
    <row r="72" spans="1:16" ht="12.75" customHeight="1">
      <c r="A72" s="107"/>
      <c r="B72" s="229"/>
      <c r="C72" s="8"/>
      <c r="D72" s="209" t="s">
        <v>207</v>
      </c>
      <c r="E72" s="8" t="s">
        <v>17</v>
      </c>
      <c r="F72" s="321">
        <v>1.25</v>
      </c>
      <c r="G72" s="321" t="s">
        <v>24</v>
      </c>
      <c r="H72" s="322">
        <v>0.15</v>
      </c>
      <c r="I72" s="321" t="s">
        <v>24</v>
      </c>
      <c r="J72" s="322">
        <v>0.3</v>
      </c>
      <c r="K72" s="321" t="s">
        <v>24</v>
      </c>
      <c r="L72" s="331">
        <v>4</v>
      </c>
      <c r="M72" s="321" t="s">
        <v>25</v>
      </c>
      <c r="N72" s="105">
        <f>ROUND(PRODUCT(F72:L72),2)</f>
        <v>0.23</v>
      </c>
      <c r="O72" s="250"/>
      <c r="P72" s="305"/>
    </row>
    <row r="73" spans="1:16" ht="12.75" customHeight="1">
      <c r="A73" s="107"/>
      <c r="B73" s="229"/>
      <c r="C73" s="8"/>
      <c r="D73" s="200"/>
      <c r="E73" s="9"/>
      <c r="F73" s="306"/>
      <c r="G73" s="6"/>
      <c r="H73" s="6"/>
      <c r="I73" s="6"/>
      <c r="J73" s="6"/>
      <c r="K73" s="6"/>
      <c r="L73" s="318" t="s">
        <v>23</v>
      </c>
      <c r="M73" s="306" t="s">
        <v>25</v>
      </c>
      <c r="N73" s="320">
        <f>SUM(N70:N72)</f>
        <v>0.68</v>
      </c>
      <c r="O73" s="250"/>
      <c r="P73" s="305"/>
    </row>
    <row r="74" spans="1:16" ht="12.75" customHeight="1">
      <c r="A74" s="232" t="s">
        <v>14</v>
      </c>
      <c r="B74" s="233"/>
      <c r="C74" s="23"/>
      <c r="D74" s="226" t="s">
        <v>90</v>
      </c>
      <c r="E74" s="19"/>
      <c r="F74" s="327"/>
      <c r="G74" s="328"/>
      <c r="H74" s="328"/>
      <c r="I74" s="328"/>
      <c r="J74" s="328"/>
      <c r="K74" s="328"/>
      <c r="L74" s="329"/>
      <c r="M74" s="328"/>
      <c r="N74" s="330"/>
      <c r="O74" s="250"/>
      <c r="P74" s="305"/>
    </row>
    <row r="75" spans="1:16" ht="33.75">
      <c r="A75" s="107" t="s">
        <v>15</v>
      </c>
      <c r="B75" s="229" t="s">
        <v>351</v>
      </c>
      <c r="C75" s="8">
        <v>87879</v>
      </c>
      <c r="D75" s="207" t="s">
        <v>490</v>
      </c>
      <c r="E75" s="9" t="s">
        <v>8</v>
      </c>
      <c r="F75" s="306"/>
      <c r="G75" s="306"/>
      <c r="H75" s="306"/>
      <c r="I75" s="306"/>
      <c r="J75" s="306"/>
      <c r="K75" s="306"/>
      <c r="L75" s="307"/>
      <c r="M75" s="306"/>
      <c r="N75" s="320"/>
      <c r="O75" s="313">
        <f>N80</f>
        <v>120.55999999999999</v>
      </c>
      <c r="P75" s="305">
        <v>3.37</v>
      </c>
    </row>
    <row r="76" spans="1:16" ht="12.75" customHeight="1">
      <c r="A76" s="107"/>
      <c r="B76" s="229"/>
      <c r="C76" s="8"/>
      <c r="D76" s="209" t="s">
        <v>211</v>
      </c>
      <c r="E76" s="9" t="s">
        <v>8</v>
      </c>
      <c r="F76" s="306">
        <v>30.4</v>
      </c>
      <c r="G76" s="321" t="s">
        <v>24</v>
      </c>
      <c r="H76" s="6"/>
      <c r="I76" s="321" t="s">
        <v>24</v>
      </c>
      <c r="J76" s="6">
        <v>0.6</v>
      </c>
      <c r="K76" s="321" t="s">
        <v>24</v>
      </c>
      <c r="L76" s="54">
        <v>2</v>
      </c>
      <c r="M76" s="321" t="s">
        <v>25</v>
      </c>
      <c r="N76" s="105">
        <f>ROUND(PRODUCT(F76:L76),2)</f>
        <v>36.479999999999997</v>
      </c>
      <c r="O76" s="250"/>
      <c r="P76" s="305"/>
    </row>
    <row r="77" spans="1:16" ht="12.75" customHeight="1">
      <c r="A77" s="107"/>
      <c r="B77" s="229"/>
      <c r="C77" s="8"/>
      <c r="D77" s="209" t="s">
        <v>212</v>
      </c>
      <c r="E77" s="9" t="s">
        <v>8</v>
      </c>
      <c r="F77" s="306">
        <v>36.35</v>
      </c>
      <c r="G77" s="321" t="s">
        <v>24</v>
      </c>
      <c r="H77" s="6"/>
      <c r="I77" s="321" t="s">
        <v>24</v>
      </c>
      <c r="J77" s="6">
        <v>0.6</v>
      </c>
      <c r="K77" s="321" t="s">
        <v>24</v>
      </c>
      <c r="L77" s="54">
        <v>2</v>
      </c>
      <c r="M77" s="321" t="s">
        <v>25</v>
      </c>
      <c r="N77" s="105">
        <f>ROUND(PRODUCT(F77:L77),2)</f>
        <v>43.62</v>
      </c>
      <c r="O77" s="250"/>
      <c r="P77" s="305"/>
    </row>
    <row r="78" spans="1:16" ht="12.75" customHeight="1">
      <c r="A78" s="107"/>
      <c r="B78" s="229"/>
      <c r="C78" s="8"/>
      <c r="D78" s="209" t="s">
        <v>210</v>
      </c>
      <c r="E78" s="9" t="s">
        <v>8</v>
      </c>
      <c r="F78" s="306">
        <v>2.75</v>
      </c>
      <c r="G78" s="321" t="s">
        <v>24</v>
      </c>
      <c r="H78" s="6"/>
      <c r="I78" s="321" t="s">
        <v>24</v>
      </c>
      <c r="J78" s="6">
        <v>3.1</v>
      </c>
      <c r="K78" s="321" t="s">
        <v>24</v>
      </c>
      <c r="L78" s="54">
        <v>3</v>
      </c>
      <c r="M78" s="321" t="s">
        <v>25</v>
      </c>
      <c r="N78" s="105">
        <f>ROUND(PRODUCT(F78:L78),2)</f>
        <v>25.58</v>
      </c>
      <c r="O78" s="250"/>
      <c r="P78" s="305"/>
    </row>
    <row r="79" spans="1:16" ht="12.75" customHeight="1">
      <c r="A79" s="107"/>
      <c r="B79" s="229"/>
      <c r="C79" s="8"/>
      <c r="D79" s="209" t="s">
        <v>210</v>
      </c>
      <c r="E79" s="9" t="s">
        <v>8</v>
      </c>
      <c r="F79" s="306">
        <v>1.2</v>
      </c>
      <c r="G79" s="321" t="s">
        <v>24</v>
      </c>
      <c r="H79" s="6"/>
      <c r="I79" s="321" t="s">
        <v>24</v>
      </c>
      <c r="J79" s="6">
        <v>3.1</v>
      </c>
      <c r="K79" s="321" t="s">
        <v>24</v>
      </c>
      <c r="L79" s="54">
        <v>4</v>
      </c>
      <c r="M79" s="306" t="s">
        <v>25</v>
      </c>
      <c r="N79" s="105">
        <f>ROUND(PRODUCT(F79:L79),2)</f>
        <v>14.88</v>
      </c>
      <c r="O79" s="250"/>
      <c r="P79" s="305"/>
    </row>
    <row r="80" spans="1:16" ht="12.75" customHeight="1">
      <c r="A80" s="107"/>
      <c r="B80" s="229"/>
      <c r="C80" s="8"/>
      <c r="D80" s="200"/>
      <c r="E80" s="9"/>
      <c r="F80" s="306"/>
      <c r="G80" s="6"/>
      <c r="H80" s="6"/>
      <c r="I80" s="6"/>
      <c r="J80" s="6"/>
      <c r="K80" s="6"/>
      <c r="L80" s="318" t="s">
        <v>23</v>
      </c>
      <c r="M80" s="306" t="s">
        <v>25</v>
      </c>
      <c r="N80" s="320">
        <f>SUM(N75:N79)</f>
        <v>120.55999999999999</v>
      </c>
      <c r="O80" s="250"/>
      <c r="P80" s="305"/>
    </row>
    <row r="81" spans="1:16" ht="12.75" customHeight="1">
      <c r="A81" s="107"/>
      <c r="B81" s="229"/>
      <c r="C81" s="8"/>
      <c r="D81" s="200"/>
      <c r="E81" s="9"/>
      <c r="F81" s="306"/>
      <c r="G81" s="6"/>
      <c r="H81" s="6"/>
      <c r="I81" s="6"/>
      <c r="J81" s="6"/>
      <c r="K81" s="6"/>
      <c r="L81" s="318"/>
      <c r="M81" s="306"/>
      <c r="N81" s="320"/>
      <c r="O81" s="250"/>
      <c r="P81" s="305"/>
    </row>
    <row r="82" spans="1:16" ht="45">
      <c r="A82" s="107" t="s">
        <v>16</v>
      </c>
      <c r="B82" s="229" t="s">
        <v>351</v>
      </c>
      <c r="C82" s="8">
        <v>87529</v>
      </c>
      <c r="D82" s="207" t="s">
        <v>491</v>
      </c>
      <c r="E82" s="9" t="s">
        <v>8</v>
      </c>
      <c r="F82" s="306"/>
      <c r="G82" s="306"/>
      <c r="H82" s="306"/>
      <c r="I82" s="306"/>
      <c r="J82" s="306"/>
      <c r="K82" s="306"/>
      <c r="L82" s="307"/>
      <c r="M82" s="306"/>
      <c r="N82" s="320"/>
      <c r="O82" s="313">
        <f>N87</f>
        <v>120.55999999999999</v>
      </c>
      <c r="P82" s="305">
        <v>31.47</v>
      </c>
    </row>
    <row r="83" spans="1:16" ht="12.75" customHeight="1">
      <c r="A83" s="107"/>
      <c r="B83" s="229"/>
      <c r="C83" s="8"/>
      <c r="D83" s="209" t="s">
        <v>211</v>
      </c>
      <c r="E83" s="9" t="s">
        <v>8</v>
      </c>
      <c r="F83" s="306">
        <v>30.4</v>
      </c>
      <c r="G83" s="321" t="s">
        <v>24</v>
      </c>
      <c r="H83" s="6"/>
      <c r="I83" s="321" t="s">
        <v>24</v>
      </c>
      <c r="J83" s="6">
        <v>0.6</v>
      </c>
      <c r="K83" s="321" t="s">
        <v>24</v>
      </c>
      <c r="L83" s="54">
        <v>2</v>
      </c>
      <c r="M83" s="321" t="s">
        <v>25</v>
      </c>
      <c r="N83" s="105">
        <f>ROUND(PRODUCT(F83:L83),2)</f>
        <v>36.479999999999997</v>
      </c>
      <c r="O83" s="250"/>
      <c r="P83" s="305"/>
    </row>
    <row r="84" spans="1:16" ht="12.75" customHeight="1">
      <c r="A84" s="107"/>
      <c r="B84" s="229"/>
      <c r="C84" s="8"/>
      <c r="D84" s="209" t="s">
        <v>212</v>
      </c>
      <c r="E84" s="9" t="s">
        <v>8</v>
      </c>
      <c r="F84" s="306">
        <v>36.35</v>
      </c>
      <c r="G84" s="321" t="s">
        <v>24</v>
      </c>
      <c r="H84" s="6"/>
      <c r="I84" s="321" t="s">
        <v>24</v>
      </c>
      <c r="J84" s="6">
        <v>0.6</v>
      </c>
      <c r="K84" s="321" t="s">
        <v>24</v>
      </c>
      <c r="L84" s="54">
        <v>2</v>
      </c>
      <c r="M84" s="321" t="s">
        <v>25</v>
      </c>
      <c r="N84" s="105">
        <f>ROUND(PRODUCT(F84:L84),2)</f>
        <v>43.62</v>
      </c>
      <c r="O84" s="250"/>
      <c r="P84" s="305"/>
    </row>
    <row r="85" spans="1:16" ht="12.75" customHeight="1">
      <c r="A85" s="107"/>
      <c r="B85" s="229"/>
      <c r="C85" s="8"/>
      <c r="D85" s="209" t="s">
        <v>210</v>
      </c>
      <c r="E85" s="9" t="s">
        <v>8</v>
      </c>
      <c r="F85" s="306">
        <v>2.75</v>
      </c>
      <c r="G85" s="321" t="s">
        <v>24</v>
      </c>
      <c r="H85" s="6"/>
      <c r="I85" s="321" t="s">
        <v>24</v>
      </c>
      <c r="J85" s="6">
        <v>3.1</v>
      </c>
      <c r="K85" s="321" t="s">
        <v>24</v>
      </c>
      <c r="L85" s="54">
        <v>3</v>
      </c>
      <c r="M85" s="321" t="s">
        <v>25</v>
      </c>
      <c r="N85" s="105">
        <f>ROUND(PRODUCT(F85:L85),2)</f>
        <v>25.58</v>
      </c>
      <c r="O85" s="250"/>
      <c r="P85" s="305"/>
    </row>
    <row r="86" spans="1:16" ht="12.75" customHeight="1">
      <c r="A86" s="107"/>
      <c r="B86" s="229"/>
      <c r="C86" s="8"/>
      <c r="D86" s="209" t="s">
        <v>210</v>
      </c>
      <c r="E86" s="9" t="s">
        <v>8</v>
      </c>
      <c r="F86" s="306">
        <v>1.2</v>
      </c>
      <c r="G86" s="321" t="s">
        <v>24</v>
      </c>
      <c r="H86" s="6"/>
      <c r="I86" s="321" t="s">
        <v>24</v>
      </c>
      <c r="J86" s="6">
        <v>3.1</v>
      </c>
      <c r="K86" s="321" t="s">
        <v>24</v>
      </c>
      <c r="L86" s="54">
        <v>4</v>
      </c>
      <c r="M86" s="306" t="s">
        <v>25</v>
      </c>
      <c r="N86" s="105">
        <f>ROUND(PRODUCT(F86:L86),2)</f>
        <v>14.88</v>
      </c>
      <c r="O86" s="250"/>
      <c r="P86" s="305"/>
    </row>
    <row r="87" spans="1:16" ht="12.75" customHeight="1">
      <c r="A87" s="107"/>
      <c r="B87" s="229"/>
      <c r="C87" s="8"/>
      <c r="D87" s="200"/>
      <c r="E87" s="9"/>
      <c r="F87" s="306"/>
      <c r="G87" s="6"/>
      <c r="H87" s="6"/>
      <c r="I87" s="6"/>
      <c r="J87" s="6"/>
      <c r="K87" s="6"/>
      <c r="L87" s="318" t="s">
        <v>23</v>
      </c>
      <c r="M87" s="306" t="s">
        <v>25</v>
      </c>
      <c r="N87" s="320">
        <f>SUM(N82:N86)</f>
        <v>120.55999999999999</v>
      </c>
      <c r="O87" s="250"/>
      <c r="P87" s="305"/>
    </row>
    <row r="88" spans="1:16" ht="12.75" customHeight="1">
      <c r="A88" s="107"/>
      <c r="B88" s="229"/>
      <c r="C88" s="8"/>
      <c r="D88" s="200"/>
      <c r="E88" s="9"/>
      <c r="F88" s="306"/>
      <c r="G88" s="6"/>
      <c r="H88" s="6"/>
      <c r="I88" s="6"/>
      <c r="J88" s="6"/>
      <c r="K88" s="6"/>
      <c r="L88" s="318"/>
      <c r="M88" s="306"/>
      <c r="N88" s="320"/>
      <c r="O88" s="250"/>
      <c r="P88" s="305"/>
    </row>
    <row r="89" spans="1:16" ht="45">
      <c r="A89" s="107" t="s">
        <v>19</v>
      </c>
      <c r="B89" s="229" t="s">
        <v>351</v>
      </c>
      <c r="C89" s="8">
        <v>87531</v>
      </c>
      <c r="D89" s="207" t="s">
        <v>492</v>
      </c>
      <c r="E89" s="9" t="s">
        <v>8</v>
      </c>
      <c r="F89" s="306"/>
      <c r="G89" s="306"/>
      <c r="H89" s="306"/>
      <c r="I89" s="306"/>
      <c r="J89" s="306"/>
      <c r="K89" s="306"/>
      <c r="L89" s="307"/>
      <c r="M89" s="306"/>
      <c r="N89" s="320"/>
      <c r="O89" s="313">
        <f>N122</f>
        <v>133.02400000000003</v>
      </c>
      <c r="P89" s="305">
        <v>30.46</v>
      </c>
    </row>
    <row r="90" spans="1:16" ht="12.75" customHeight="1">
      <c r="A90" s="107"/>
      <c r="B90" s="229"/>
      <c r="C90" s="8"/>
      <c r="D90" s="209" t="s">
        <v>213</v>
      </c>
      <c r="E90" s="9" t="s">
        <v>8</v>
      </c>
      <c r="F90" s="306">
        <v>1.86</v>
      </c>
      <c r="G90" s="321" t="s">
        <v>24</v>
      </c>
      <c r="H90" s="6"/>
      <c r="I90" s="321" t="s">
        <v>24</v>
      </c>
      <c r="J90" s="6">
        <v>2.8</v>
      </c>
      <c r="K90" s="321" t="s">
        <v>24</v>
      </c>
      <c r="L90" s="54">
        <v>2</v>
      </c>
      <c r="M90" s="321" t="s">
        <v>25</v>
      </c>
      <c r="N90" s="105">
        <f t="shared" ref="N90:N97" si="1">ROUND(PRODUCT(F90:L90),2)</f>
        <v>10.42</v>
      </c>
      <c r="O90" s="250"/>
      <c r="P90" s="305"/>
    </row>
    <row r="91" spans="1:16" s="335" customFormat="1" ht="12.75" customHeight="1">
      <c r="A91" s="236"/>
      <c r="B91" s="237"/>
      <c r="C91" s="210"/>
      <c r="D91" s="211" t="s">
        <v>205</v>
      </c>
      <c r="E91" s="53" t="s">
        <v>8</v>
      </c>
      <c r="F91" s="332">
        <v>1.5</v>
      </c>
      <c r="G91" s="333" t="s">
        <v>24</v>
      </c>
      <c r="H91" s="265"/>
      <c r="I91" s="333" t="s">
        <v>24</v>
      </c>
      <c r="J91" s="265">
        <v>2.8</v>
      </c>
      <c r="K91" s="333" t="s">
        <v>24</v>
      </c>
      <c r="L91" s="334">
        <v>2</v>
      </c>
      <c r="M91" s="333" t="s">
        <v>25</v>
      </c>
      <c r="N91" s="249">
        <f t="shared" si="1"/>
        <v>8.4</v>
      </c>
      <c r="P91" s="336"/>
    </row>
    <row r="92" spans="1:16" s="335" customFormat="1" ht="12.75" customHeight="1">
      <c r="A92" s="236"/>
      <c r="B92" s="237"/>
      <c r="C92" s="210"/>
      <c r="D92" s="212" t="s">
        <v>215</v>
      </c>
      <c r="E92" s="53" t="s">
        <v>8</v>
      </c>
      <c r="F92" s="332">
        <v>0.9</v>
      </c>
      <c r="G92" s="333" t="s">
        <v>24</v>
      </c>
      <c r="H92" s="265"/>
      <c r="I92" s="333" t="s">
        <v>24</v>
      </c>
      <c r="J92" s="265">
        <v>2.1</v>
      </c>
      <c r="K92" s="333" t="s">
        <v>24</v>
      </c>
      <c r="L92" s="334">
        <v>-1</v>
      </c>
      <c r="M92" s="333" t="s">
        <v>25</v>
      </c>
      <c r="N92" s="249">
        <f t="shared" si="1"/>
        <v>-1.89</v>
      </c>
      <c r="P92" s="336"/>
    </row>
    <row r="93" spans="1:16" s="335" customFormat="1" ht="12.75" customHeight="1">
      <c r="A93" s="236"/>
      <c r="B93" s="237"/>
      <c r="C93" s="210"/>
      <c r="D93" s="211" t="s">
        <v>206</v>
      </c>
      <c r="E93" s="53" t="s">
        <v>8</v>
      </c>
      <c r="F93" s="332">
        <v>0.6</v>
      </c>
      <c r="G93" s="333" t="s">
        <v>24</v>
      </c>
      <c r="H93" s="265"/>
      <c r="I93" s="333" t="s">
        <v>24</v>
      </c>
      <c r="J93" s="265">
        <v>0.6</v>
      </c>
      <c r="K93" s="333" t="s">
        <v>24</v>
      </c>
      <c r="L93" s="334">
        <v>-1</v>
      </c>
      <c r="M93" s="333" t="s">
        <v>25</v>
      </c>
      <c r="N93" s="249">
        <f t="shared" si="1"/>
        <v>-0.36</v>
      </c>
      <c r="P93" s="336"/>
    </row>
    <row r="94" spans="1:16" s="335" customFormat="1" ht="12.75" customHeight="1">
      <c r="A94" s="236"/>
      <c r="B94" s="237"/>
      <c r="C94" s="210"/>
      <c r="D94" s="213" t="s">
        <v>214</v>
      </c>
      <c r="E94" s="53" t="s">
        <v>8</v>
      </c>
      <c r="F94" s="332">
        <v>1.18</v>
      </c>
      <c r="G94" s="333" t="s">
        <v>24</v>
      </c>
      <c r="H94" s="265"/>
      <c r="I94" s="333" t="s">
        <v>24</v>
      </c>
      <c r="J94" s="265">
        <v>2.8</v>
      </c>
      <c r="K94" s="333" t="s">
        <v>24</v>
      </c>
      <c r="L94" s="334">
        <v>2</v>
      </c>
      <c r="M94" s="333" t="s">
        <v>25</v>
      </c>
      <c r="N94" s="249">
        <f t="shared" si="1"/>
        <v>6.61</v>
      </c>
      <c r="P94" s="336"/>
    </row>
    <row r="95" spans="1:16" s="335" customFormat="1" ht="12.75" customHeight="1">
      <c r="A95" s="236"/>
      <c r="B95" s="237"/>
      <c r="C95" s="210"/>
      <c r="D95" s="214"/>
      <c r="E95" s="53" t="s">
        <v>8</v>
      </c>
      <c r="F95" s="332">
        <v>1.5</v>
      </c>
      <c r="G95" s="333" t="s">
        <v>24</v>
      </c>
      <c r="H95" s="265"/>
      <c r="I95" s="333" t="s">
        <v>24</v>
      </c>
      <c r="J95" s="265">
        <v>2.8</v>
      </c>
      <c r="K95" s="333" t="s">
        <v>24</v>
      </c>
      <c r="L95" s="334">
        <v>2</v>
      </c>
      <c r="M95" s="333" t="s">
        <v>25</v>
      </c>
      <c r="N95" s="249">
        <f t="shared" si="1"/>
        <v>8.4</v>
      </c>
      <c r="P95" s="336"/>
    </row>
    <row r="96" spans="1:16" s="335" customFormat="1" ht="12.75" customHeight="1">
      <c r="A96" s="236"/>
      <c r="B96" s="237"/>
      <c r="C96" s="210"/>
      <c r="D96" s="212" t="s">
        <v>215</v>
      </c>
      <c r="E96" s="53" t="s">
        <v>8</v>
      </c>
      <c r="F96" s="332">
        <v>0.9</v>
      </c>
      <c r="G96" s="333" t="s">
        <v>24</v>
      </c>
      <c r="H96" s="265"/>
      <c r="I96" s="333" t="s">
        <v>24</v>
      </c>
      <c r="J96" s="265">
        <v>2.1</v>
      </c>
      <c r="K96" s="333" t="s">
        <v>24</v>
      </c>
      <c r="L96" s="334">
        <v>-1</v>
      </c>
      <c r="M96" s="333" t="s">
        <v>25</v>
      </c>
      <c r="N96" s="249">
        <f t="shared" si="1"/>
        <v>-1.89</v>
      </c>
      <c r="P96" s="336"/>
    </row>
    <row r="97" spans="1:16" s="335" customFormat="1" ht="12.75" customHeight="1">
      <c r="A97" s="236"/>
      <c r="B97" s="237"/>
      <c r="C97" s="210"/>
      <c r="D97" s="211" t="s">
        <v>206</v>
      </c>
      <c r="E97" s="53" t="s">
        <v>8</v>
      </c>
      <c r="F97" s="332">
        <v>0.6</v>
      </c>
      <c r="G97" s="333" t="s">
        <v>24</v>
      </c>
      <c r="H97" s="265"/>
      <c r="I97" s="333" t="s">
        <v>24</v>
      </c>
      <c r="J97" s="265">
        <v>0.6</v>
      </c>
      <c r="K97" s="333" t="s">
        <v>24</v>
      </c>
      <c r="L97" s="334">
        <v>-1</v>
      </c>
      <c r="M97" s="333" t="s">
        <v>25</v>
      </c>
      <c r="N97" s="249">
        <f t="shared" si="1"/>
        <v>-0.36</v>
      </c>
      <c r="P97" s="336"/>
    </row>
    <row r="98" spans="1:16" s="335" customFormat="1" ht="12.75" customHeight="1">
      <c r="A98" s="236"/>
      <c r="B98" s="237"/>
      <c r="C98" s="210"/>
      <c r="D98" s="213" t="s">
        <v>213</v>
      </c>
      <c r="E98" s="53" t="s">
        <v>8</v>
      </c>
      <c r="F98" s="332">
        <v>1.86</v>
      </c>
      <c r="G98" s="333" t="s">
        <v>24</v>
      </c>
      <c r="H98" s="265"/>
      <c r="I98" s="333" t="s">
        <v>24</v>
      </c>
      <c r="J98" s="265">
        <v>2.8</v>
      </c>
      <c r="K98" s="333" t="s">
        <v>24</v>
      </c>
      <c r="L98" s="334">
        <v>2</v>
      </c>
      <c r="M98" s="333" t="s">
        <v>25</v>
      </c>
      <c r="N98" s="249">
        <f>PRODUCT(F98:L98)</f>
        <v>10.416</v>
      </c>
      <c r="P98" s="336"/>
    </row>
    <row r="99" spans="1:16" s="335" customFormat="1" ht="12.75" customHeight="1">
      <c r="A99" s="236"/>
      <c r="B99" s="237"/>
      <c r="C99" s="210"/>
      <c r="D99" s="211" t="s">
        <v>205</v>
      </c>
      <c r="E99" s="53" t="s">
        <v>8</v>
      </c>
      <c r="F99" s="332">
        <v>1.5</v>
      </c>
      <c r="G99" s="333" t="s">
        <v>24</v>
      </c>
      <c r="H99" s="265"/>
      <c r="I99" s="333" t="s">
        <v>24</v>
      </c>
      <c r="J99" s="265">
        <v>2.8</v>
      </c>
      <c r="K99" s="333" t="s">
        <v>24</v>
      </c>
      <c r="L99" s="334">
        <v>2</v>
      </c>
      <c r="M99" s="333" t="s">
        <v>25</v>
      </c>
      <c r="N99" s="249">
        <f>PRODUCT(F99:L99)</f>
        <v>8.3999999999999986</v>
      </c>
      <c r="P99" s="336"/>
    </row>
    <row r="100" spans="1:16" s="335" customFormat="1" ht="12.75" customHeight="1">
      <c r="A100" s="236"/>
      <c r="B100" s="237"/>
      <c r="C100" s="210"/>
      <c r="D100" s="212" t="s">
        <v>215</v>
      </c>
      <c r="E100" s="53" t="s">
        <v>8</v>
      </c>
      <c r="F100" s="332">
        <v>0.9</v>
      </c>
      <c r="G100" s="333" t="s">
        <v>24</v>
      </c>
      <c r="H100" s="265"/>
      <c r="I100" s="333" t="s">
        <v>24</v>
      </c>
      <c r="J100" s="265">
        <v>2.1</v>
      </c>
      <c r="K100" s="333" t="s">
        <v>24</v>
      </c>
      <c r="L100" s="334">
        <v>-1</v>
      </c>
      <c r="M100" s="333" t="s">
        <v>25</v>
      </c>
      <c r="N100" s="249">
        <f>ROUND(PRODUCT(F100:L100),2)</f>
        <v>-1.89</v>
      </c>
      <c r="P100" s="336"/>
    </row>
    <row r="101" spans="1:16" s="335" customFormat="1" ht="12.75" customHeight="1">
      <c r="A101" s="236"/>
      <c r="B101" s="237"/>
      <c r="C101" s="210"/>
      <c r="D101" s="211" t="s">
        <v>206</v>
      </c>
      <c r="E101" s="53" t="s">
        <v>8</v>
      </c>
      <c r="F101" s="332">
        <v>0.6</v>
      </c>
      <c r="G101" s="333" t="s">
        <v>24</v>
      </c>
      <c r="H101" s="265"/>
      <c r="I101" s="333" t="s">
        <v>24</v>
      </c>
      <c r="J101" s="265">
        <v>0.6</v>
      </c>
      <c r="K101" s="333" t="s">
        <v>24</v>
      </c>
      <c r="L101" s="334">
        <v>-1</v>
      </c>
      <c r="M101" s="333" t="s">
        <v>25</v>
      </c>
      <c r="N101" s="249">
        <f>ROUND(PRODUCT(F101:L101),2)</f>
        <v>-0.36</v>
      </c>
      <c r="P101" s="336"/>
    </row>
    <row r="102" spans="1:16" s="335" customFormat="1" ht="12.75" customHeight="1">
      <c r="A102" s="236"/>
      <c r="B102" s="237"/>
      <c r="C102" s="210"/>
      <c r="D102" s="213" t="s">
        <v>214</v>
      </c>
      <c r="E102" s="53" t="s">
        <v>8</v>
      </c>
      <c r="F102" s="332">
        <v>1.18</v>
      </c>
      <c r="G102" s="333" t="s">
        <v>24</v>
      </c>
      <c r="H102" s="265"/>
      <c r="I102" s="333" t="s">
        <v>24</v>
      </c>
      <c r="J102" s="265">
        <v>2.8</v>
      </c>
      <c r="K102" s="333" t="s">
        <v>24</v>
      </c>
      <c r="L102" s="334">
        <v>2</v>
      </c>
      <c r="M102" s="333" t="s">
        <v>25</v>
      </c>
      <c r="N102" s="249">
        <f>PRODUCT(F102:L102)</f>
        <v>6.6079999999999997</v>
      </c>
      <c r="P102" s="336"/>
    </row>
    <row r="103" spans="1:16" s="335" customFormat="1" ht="12.75" customHeight="1">
      <c r="A103" s="236"/>
      <c r="B103" s="237"/>
      <c r="C103" s="210"/>
      <c r="D103" s="214"/>
      <c r="E103" s="53" t="s">
        <v>8</v>
      </c>
      <c r="F103" s="332">
        <v>1.5</v>
      </c>
      <c r="G103" s="333" t="s">
        <v>24</v>
      </c>
      <c r="H103" s="265"/>
      <c r="I103" s="333" t="s">
        <v>24</v>
      </c>
      <c r="J103" s="265">
        <v>2.8</v>
      </c>
      <c r="K103" s="333" t="s">
        <v>24</v>
      </c>
      <c r="L103" s="334">
        <v>2</v>
      </c>
      <c r="M103" s="333" t="s">
        <v>25</v>
      </c>
      <c r="N103" s="249">
        <f>PRODUCT(F103:L103)</f>
        <v>8.3999999999999986</v>
      </c>
      <c r="P103" s="336"/>
    </row>
    <row r="104" spans="1:16" s="335" customFormat="1" ht="12.75" customHeight="1">
      <c r="A104" s="236"/>
      <c r="B104" s="237"/>
      <c r="C104" s="210"/>
      <c r="D104" s="212" t="s">
        <v>215</v>
      </c>
      <c r="E104" s="53" t="s">
        <v>8</v>
      </c>
      <c r="F104" s="332">
        <v>0.9</v>
      </c>
      <c r="G104" s="333" t="s">
        <v>24</v>
      </c>
      <c r="H104" s="265"/>
      <c r="I104" s="333" t="s">
        <v>24</v>
      </c>
      <c r="J104" s="265">
        <v>2.1</v>
      </c>
      <c r="K104" s="333" t="s">
        <v>24</v>
      </c>
      <c r="L104" s="334">
        <v>-1</v>
      </c>
      <c r="M104" s="333" t="s">
        <v>25</v>
      </c>
      <c r="N104" s="249">
        <f>ROUND(PRODUCT(F104:L104),2)</f>
        <v>-1.89</v>
      </c>
      <c r="P104" s="336"/>
    </row>
    <row r="105" spans="1:16" s="335" customFormat="1" ht="12.75" customHeight="1">
      <c r="A105" s="236"/>
      <c r="B105" s="237"/>
      <c r="C105" s="210"/>
      <c r="D105" s="211" t="s">
        <v>206</v>
      </c>
      <c r="E105" s="53" t="s">
        <v>8</v>
      </c>
      <c r="F105" s="332">
        <v>0.6</v>
      </c>
      <c r="G105" s="333" t="s">
        <v>24</v>
      </c>
      <c r="H105" s="265"/>
      <c r="I105" s="333" t="s">
        <v>24</v>
      </c>
      <c r="J105" s="265">
        <v>0.6</v>
      </c>
      <c r="K105" s="333" t="s">
        <v>24</v>
      </c>
      <c r="L105" s="334">
        <v>-1</v>
      </c>
      <c r="M105" s="333" t="s">
        <v>25</v>
      </c>
      <c r="N105" s="249">
        <f>ROUND(PRODUCT(F105:L105),2)</f>
        <v>-0.36</v>
      </c>
      <c r="P105" s="336"/>
    </row>
    <row r="106" spans="1:16" s="335" customFormat="1" ht="12.75" customHeight="1">
      <c r="A106" s="236"/>
      <c r="B106" s="237"/>
      <c r="C106" s="210"/>
      <c r="D106" s="213" t="s">
        <v>216</v>
      </c>
      <c r="E106" s="53" t="s">
        <v>8</v>
      </c>
      <c r="F106" s="332">
        <v>2.2999999999999998</v>
      </c>
      <c r="G106" s="333" t="s">
        <v>24</v>
      </c>
      <c r="H106" s="265"/>
      <c r="I106" s="333" t="s">
        <v>24</v>
      </c>
      <c r="J106" s="265">
        <v>2.2999999999999998</v>
      </c>
      <c r="K106" s="333" t="s">
        <v>24</v>
      </c>
      <c r="L106" s="334">
        <v>2</v>
      </c>
      <c r="M106" s="333" t="s">
        <v>25</v>
      </c>
      <c r="N106" s="249">
        <f>PRODUCT(F106:L106)</f>
        <v>10.579999999999998</v>
      </c>
      <c r="P106" s="336"/>
    </row>
    <row r="107" spans="1:16" s="335" customFormat="1" ht="12.75" customHeight="1">
      <c r="A107" s="236"/>
      <c r="B107" s="237"/>
      <c r="C107" s="210"/>
      <c r="D107" s="214"/>
      <c r="E107" s="53" t="s">
        <v>8</v>
      </c>
      <c r="F107" s="332">
        <v>1.85</v>
      </c>
      <c r="G107" s="333" t="s">
        <v>24</v>
      </c>
      <c r="H107" s="265"/>
      <c r="I107" s="333" t="s">
        <v>24</v>
      </c>
      <c r="J107" s="265">
        <v>2.2999999999999998</v>
      </c>
      <c r="K107" s="333" t="s">
        <v>24</v>
      </c>
      <c r="L107" s="334">
        <v>2</v>
      </c>
      <c r="M107" s="333" t="s">
        <v>25</v>
      </c>
      <c r="N107" s="249">
        <f>PRODUCT(F107:L107)</f>
        <v>8.51</v>
      </c>
      <c r="P107" s="336"/>
    </row>
    <row r="108" spans="1:16" s="335" customFormat="1" ht="12.75" customHeight="1">
      <c r="A108" s="236"/>
      <c r="B108" s="237"/>
      <c r="C108" s="210"/>
      <c r="D108" s="212" t="s">
        <v>215</v>
      </c>
      <c r="E108" s="53" t="s">
        <v>8</v>
      </c>
      <c r="F108" s="332">
        <v>0.9</v>
      </c>
      <c r="G108" s="333" t="s">
        <v>24</v>
      </c>
      <c r="H108" s="265"/>
      <c r="I108" s="333" t="s">
        <v>24</v>
      </c>
      <c r="J108" s="265">
        <v>2.1</v>
      </c>
      <c r="K108" s="333" t="s">
        <v>24</v>
      </c>
      <c r="L108" s="334">
        <v>-1</v>
      </c>
      <c r="M108" s="333" t="s">
        <v>25</v>
      </c>
      <c r="N108" s="249">
        <f t="shared" ref="N108:N121" si="2">ROUND(PRODUCT(F108:L108),2)</f>
        <v>-1.89</v>
      </c>
      <c r="P108" s="336"/>
    </row>
    <row r="109" spans="1:16" s="335" customFormat="1" ht="12.75" customHeight="1">
      <c r="A109" s="236"/>
      <c r="B109" s="237"/>
      <c r="C109" s="210"/>
      <c r="D109" s="212"/>
      <c r="E109" s="53" t="s">
        <v>8</v>
      </c>
      <c r="F109" s="332">
        <v>1</v>
      </c>
      <c r="G109" s="333" t="s">
        <v>24</v>
      </c>
      <c r="H109" s="265"/>
      <c r="I109" s="333" t="s">
        <v>24</v>
      </c>
      <c r="J109" s="265">
        <v>0.6</v>
      </c>
      <c r="K109" s="333" t="s">
        <v>24</v>
      </c>
      <c r="L109" s="334">
        <v>-1</v>
      </c>
      <c r="M109" s="333" t="s">
        <v>25</v>
      </c>
      <c r="N109" s="249">
        <f t="shared" si="2"/>
        <v>-0.6</v>
      </c>
      <c r="P109" s="336"/>
    </row>
    <row r="110" spans="1:16" s="335" customFormat="1" ht="12.75" customHeight="1">
      <c r="A110" s="236"/>
      <c r="B110" s="237"/>
      <c r="C110" s="210"/>
      <c r="D110" s="213" t="s">
        <v>217</v>
      </c>
      <c r="E110" s="53" t="s">
        <v>8</v>
      </c>
      <c r="F110" s="332">
        <v>1.5</v>
      </c>
      <c r="G110" s="333" t="s">
        <v>24</v>
      </c>
      <c r="H110" s="265"/>
      <c r="I110" s="333" t="s">
        <v>24</v>
      </c>
      <c r="J110" s="265">
        <v>2.8</v>
      </c>
      <c r="K110" s="333" t="s">
        <v>24</v>
      </c>
      <c r="L110" s="334">
        <v>2</v>
      </c>
      <c r="M110" s="333" t="s">
        <v>25</v>
      </c>
      <c r="N110" s="249">
        <f t="shared" si="2"/>
        <v>8.4</v>
      </c>
      <c r="P110" s="336"/>
    </row>
    <row r="111" spans="1:16" s="335" customFormat="1" ht="12.75" customHeight="1">
      <c r="A111" s="236"/>
      <c r="B111" s="237"/>
      <c r="C111" s="210"/>
      <c r="D111" s="214"/>
      <c r="E111" s="53" t="s">
        <v>8</v>
      </c>
      <c r="F111" s="332">
        <v>1.85</v>
      </c>
      <c r="G111" s="333" t="s">
        <v>24</v>
      </c>
      <c r="H111" s="265"/>
      <c r="I111" s="333" t="s">
        <v>24</v>
      </c>
      <c r="J111" s="265">
        <v>2.8</v>
      </c>
      <c r="K111" s="333" t="s">
        <v>24</v>
      </c>
      <c r="L111" s="334">
        <v>2</v>
      </c>
      <c r="M111" s="333" t="s">
        <v>25</v>
      </c>
      <c r="N111" s="249">
        <f t="shared" si="2"/>
        <v>10.36</v>
      </c>
      <c r="P111" s="336"/>
    </row>
    <row r="112" spans="1:16" s="335" customFormat="1" ht="12.75" customHeight="1">
      <c r="A112" s="236"/>
      <c r="B112" s="237"/>
      <c r="C112" s="210"/>
      <c r="D112" s="212" t="s">
        <v>215</v>
      </c>
      <c r="E112" s="53" t="s">
        <v>8</v>
      </c>
      <c r="F112" s="332">
        <v>0.9</v>
      </c>
      <c r="G112" s="333" t="s">
        <v>24</v>
      </c>
      <c r="H112" s="265"/>
      <c r="I112" s="333" t="s">
        <v>24</v>
      </c>
      <c r="J112" s="265">
        <v>2.1</v>
      </c>
      <c r="K112" s="333" t="s">
        <v>24</v>
      </c>
      <c r="L112" s="334">
        <v>-1</v>
      </c>
      <c r="M112" s="333" t="s">
        <v>25</v>
      </c>
      <c r="N112" s="249">
        <f t="shared" si="2"/>
        <v>-1.89</v>
      </c>
      <c r="P112" s="336"/>
    </row>
    <row r="113" spans="1:16" s="335" customFormat="1" ht="12.75" customHeight="1">
      <c r="A113" s="236"/>
      <c r="B113" s="237"/>
      <c r="C113" s="210"/>
      <c r="D113" s="212"/>
      <c r="E113" s="53" t="s">
        <v>8</v>
      </c>
      <c r="F113" s="332">
        <v>1</v>
      </c>
      <c r="G113" s="333" t="s">
        <v>24</v>
      </c>
      <c r="H113" s="265"/>
      <c r="I113" s="333" t="s">
        <v>24</v>
      </c>
      <c r="J113" s="265">
        <v>0.6</v>
      </c>
      <c r="K113" s="333" t="s">
        <v>24</v>
      </c>
      <c r="L113" s="334">
        <v>-1</v>
      </c>
      <c r="M113" s="333" t="s">
        <v>25</v>
      </c>
      <c r="N113" s="249">
        <f t="shared" si="2"/>
        <v>-0.6</v>
      </c>
      <c r="P113" s="336"/>
    </row>
    <row r="114" spans="1:16" s="335" customFormat="1" ht="12.75" customHeight="1">
      <c r="A114" s="236"/>
      <c r="B114" s="237"/>
      <c r="C114" s="210"/>
      <c r="D114" s="213" t="s">
        <v>218</v>
      </c>
      <c r="E114" s="53" t="s">
        <v>8</v>
      </c>
      <c r="F114" s="332">
        <v>2.2999999999999998</v>
      </c>
      <c r="G114" s="333" t="s">
        <v>24</v>
      </c>
      <c r="H114" s="265"/>
      <c r="I114" s="333" t="s">
        <v>24</v>
      </c>
      <c r="J114" s="265">
        <v>2.8</v>
      </c>
      <c r="K114" s="333" t="s">
        <v>24</v>
      </c>
      <c r="L114" s="334">
        <v>2</v>
      </c>
      <c r="M114" s="333" t="s">
        <v>25</v>
      </c>
      <c r="N114" s="249">
        <f t="shared" si="2"/>
        <v>12.88</v>
      </c>
      <c r="P114" s="336"/>
    </row>
    <row r="115" spans="1:16" s="335" customFormat="1" ht="12.75" customHeight="1">
      <c r="A115" s="236"/>
      <c r="B115" s="237"/>
      <c r="C115" s="210"/>
      <c r="D115" s="214"/>
      <c r="E115" s="53" t="s">
        <v>8</v>
      </c>
      <c r="F115" s="332">
        <v>1.85</v>
      </c>
      <c r="G115" s="333" t="s">
        <v>24</v>
      </c>
      <c r="H115" s="265"/>
      <c r="I115" s="333" t="s">
        <v>24</v>
      </c>
      <c r="J115" s="265">
        <v>2.8</v>
      </c>
      <c r="K115" s="333" t="s">
        <v>24</v>
      </c>
      <c r="L115" s="334">
        <v>2</v>
      </c>
      <c r="M115" s="333" t="s">
        <v>25</v>
      </c>
      <c r="N115" s="249">
        <f t="shared" si="2"/>
        <v>10.36</v>
      </c>
      <c r="P115" s="336"/>
    </row>
    <row r="116" spans="1:16" s="335" customFormat="1" ht="12.75" customHeight="1">
      <c r="A116" s="236"/>
      <c r="B116" s="237"/>
      <c r="C116" s="210"/>
      <c r="D116" s="212" t="s">
        <v>215</v>
      </c>
      <c r="E116" s="53" t="s">
        <v>8</v>
      </c>
      <c r="F116" s="332">
        <v>0.9</v>
      </c>
      <c r="G116" s="333" t="s">
        <v>24</v>
      </c>
      <c r="H116" s="265"/>
      <c r="I116" s="333" t="s">
        <v>24</v>
      </c>
      <c r="J116" s="265">
        <v>2.1</v>
      </c>
      <c r="K116" s="333" t="s">
        <v>24</v>
      </c>
      <c r="L116" s="334">
        <v>-1</v>
      </c>
      <c r="M116" s="333" t="s">
        <v>25</v>
      </c>
      <c r="N116" s="249">
        <f t="shared" si="2"/>
        <v>-1.89</v>
      </c>
      <c r="P116" s="336"/>
    </row>
    <row r="117" spans="1:16" s="335" customFormat="1" ht="12.75" customHeight="1">
      <c r="A117" s="236"/>
      <c r="B117" s="237"/>
      <c r="C117" s="210"/>
      <c r="D117" s="212"/>
      <c r="E117" s="53" t="s">
        <v>8</v>
      </c>
      <c r="F117" s="332">
        <v>1</v>
      </c>
      <c r="G117" s="333" t="s">
        <v>24</v>
      </c>
      <c r="H117" s="265"/>
      <c r="I117" s="333" t="s">
        <v>24</v>
      </c>
      <c r="J117" s="265">
        <v>0.6</v>
      </c>
      <c r="K117" s="333" t="s">
        <v>24</v>
      </c>
      <c r="L117" s="334">
        <v>-1</v>
      </c>
      <c r="M117" s="333" t="s">
        <v>25</v>
      </c>
      <c r="N117" s="249">
        <f t="shared" si="2"/>
        <v>-0.6</v>
      </c>
      <c r="P117" s="336"/>
    </row>
    <row r="118" spans="1:16" s="335" customFormat="1" ht="12.75" customHeight="1">
      <c r="A118" s="236"/>
      <c r="B118" s="237"/>
      <c r="C118" s="210"/>
      <c r="D118" s="213" t="s">
        <v>219</v>
      </c>
      <c r="E118" s="53" t="s">
        <v>8</v>
      </c>
      <c r="F118" s="332">
        <v>2.2999999999999998</v>
      </c>
      <c r="G118" s="333" t="s">
        <v>24</v>
      </c>
      <c r="H118" s="265"/>
      <c r="I118" s="333" t="s">
        <v>24</v>
      </c>
      <c r="J118" s="265">
        <v>2.8</v>
      </c>
      <c r="K118" s="333" t="s">
        <v>24</v>
      </c>
      <c r="L118" s="334">
        <v>2</v>
      </c>
      <c r="M118" s="333" t="s">
        <v>25</v>
      </c>
      <c r="N118" s="249">
        <f t="shared" si="2"/>
        <v>12.88</v>
      </c>
      <c r="P118" s="336"/>
    </row>
    <row r="119" spans="1:16" s="335" customFormat="1" ht="12.75" customHeight="1">
      <c r="A119" s="236"/>
      <c r="B119" s="237"/>
      <c r="C119" s="210"/>
      <c r="D119" s="214"/>
      <c r="E119" s="53" t="s">
        <v>8</v>
      </c>
      <c r="F119" s="332">
        <v>1.85</v>
      </c>
      <c r="G119" s="333" t="s">
        <v>24</v>
      </c>
      <c r="H119" s="265"/>
      <c r="I119" s="333" t="s">
        <v>24</v>
      </c>
      <c r="J119" s="265">
        <v>2.8</v>
      </c>
      <c r="K119" s="333" t="s">
        <v>24</v>
      </c>
      <c r="L119" s="334">
        <v>2</v>
      </c>
      <c r="M119" s="333" t="s">
        <v>25</v>
      </c>
      <c r="N119" s="249">
        <f t="shared" si="2"/>
        <v>10.36</v>
      </c>
      <c r="P119" s="336"/>
    </row>
    <row r="120" spans="1:16" s="335" customFormat="1" ht="12.75" customHeight="1">
      <c r="A120" s="236"/>
      <c r="B120" s="237"/>
      <c r="C120" s="210"/>
      <c r="D120" s="212" t="s">
        <v>215</v>
      </c>
      <c r="E120" s="53" t="s">
        <v>8</v>
      </c>
      <c r="F120" s="332">
        <v>0.9</v>
      </c>
      <c r="G120" s="333" t="s">
        <v>24</v>
      </c>
      <c r="H120" s="265"/>
      <c r="I120" s="333" t="s">
        <v>24</v>
      </c>
      <c r="J120" s="265">
        <v>2.1</v>
      </c>
      <c r="K120" s="333" t="s">
        <v>24</v>
      </c>
      <c r="L120" s="334">
        <v>-1</v>
      </c>
      <c r="M120" s="333" t="s">
        <v>25</v>
      </c>
      <c r="N120" s="249">
        <f t="shared" si="2"/>
        <v>-1.89</v>
      </c>
      <c r="P120" s="336"/>
    </row>
    <row r="121" spans="1:16" s="335" customFormat="1" ht="12.75" customHeight="1">
      <c r="A121" s="236"/>
      <c r="B121" s="237"/>
      <c r="C121" s="210"/>
      <c r="D121" s="212"/>
      <c r="E121" s="53" t="s">
        <v>8</v>
      </c>
      <c r="F121" s="332">
        <v>1</v>
      </c>
      <c r="G121" s="333" t="s">
        <v>24</v>
      </c>
      <c r="H121" s="265"/>
      <c r="I121" s="333" t="s">
        <v>24</v>
      </c>
      <c r="J121" s="265">
        <v>0.6</v>
      </c>
      <c r="K121" s="333" t="s">
        <v>24</v>
      </c>
      <c r="L121" s="334">
        <v>-1</v>
      </c>
      <c r="M121" s="333" t="s">
        <v>25</v>
      </c>
      <c r="N121" s="249">
        <f t="shared" si="2"/>
        <v>-0.6</v>
      </c>
      <c r="P121" s="336"/>
    </row>
    <row r="122" spans="1:16" ht="12.75" customHeight="1">
      <c r="A122" s="107"/>
      <c r="B122" s="229"/>
      <c r="C122" s="8"/>
      <c r="D122" s="200"/>
      <c r="E122" s="9"/>
      <c r="F122" s="306"/>
      <c r="G122" s="6"/>
      <c r="H122" s="6"/>
      <c r="I122" s="6"/>
      <c r="J122" s="6"/>
      <c r="K122" s="6"/>
      <c r="L122" s="318" t="s">
        <v>23</v>
      </c>
      <c r="M122" s="306" t="s">
        <v>25</v>
      </c>
      <c r="N122" s="320">
        <f>SUM(N90:N121)</f>
        <v>133.02400000000003</v>
      </c>
      <c r="O122" s="250"/>
      <c r="P122" s="305"/>
    </row>
    <row r="123" spans="1:16" ht="12.75" customHeight="1">
      <c r="A123" s="107"/>
      <c r="B123" s="229"/>
      <c r="C123" s="8"/>
      <c r="D123" s="200"/>
      <c r="E123" s="9"/>
      <c r="F123" s="306"/>
      <c r="G123" s="6"/>
      <c r="H123" s="6"/>
      <c r="I123" s="6"/>
      <c r="J123" s="6"/>
      <c r="K123" s="6"/>
      <c r="L123" s="318"/>
      <c r="M123" s="306"/>
      <c r="N123" s="320"/>
      <c r="O123" s="250"/>
      <c r="P123" s="305"/>
    </row>
    <row r="124" spans="1:16" ht="33.75">
      <c r="A124" s="107" t="s">
        <v>91</v>
      </c>
      <c r="B124" s="229" t="s">
        <v>351</v>
      </c>
      <c r="C124" s="8">
        <v>87247</v>
      </c>
      <c r="D124" s="207" t="s">
        <v>493</v>
      </c>
      <c r="E124" s="9" t="s">
        <v>8</v>
      </c>
      <c r="F124" s="306"/>
      <c r="G124" s="306"/>
      <c r="H124" s="306"/>
      <c r="I124" s="306"/>
      <c r="J124" s="306"/>
      <c r="K124" s="306"/>
      <c r="L124" s="307"/>
      <c r="M124" s="306"/>
      <c r="N124" s="320"/>
      <c r="O124" s="313">
        <f>N126</f>
        <v>133.02000000000001</v>
      </c>
      <c r="P124" s="305">
        <v>53.79</v>
      </c>
    </row>
    <row r="125" spans="1:16" ht="12.75" customHeight="1">
      <c r="A125" s="107"/>
      <c r="B125" s="229"/>
      <c r="C125" s="8"/>
      <c r="D125" s="209" t="s">
        <v>336</v>
      </c>
      <c r="E125" s="9" t="s">
        <v>8</v>
      </c>
      <c r="F125" s="306"/>
      <c r="G125" s="321" t="s">
        <v>24</v>
      </c>
      <c r="H125" s="6"/>
      <c r="I125" s="321" t="s">
        <v>24</v>
      </c>
      <c r="J125" s="6"/>
      <c r="K125" s="321" t="s">
        <v>24</v>
      </c>
      <c r="L125" s="54">
        <f>N122</f>
        <v>133.02400000000003</v>
      </c>
      <c r="M125" s="306" t="s">
        <v>25</v>
      </c>
      <c r="N125" s="249">
        <f>ROUND(PRODUCT(F125:L125),2)</f>
        <v>133.02000000000001</v>
      </c>
      <c r="O125" s="250"/>
      <c r="P125" s="305"/>
    </row>
    <row r="126" spans="1:16" ht="12.75" customHeight="1">
      <c r="A126" s="107"/>
      <c r="B126" s="229"/>
      <c r="C126" s="8"/>
      <c r="D126" s="200"/>
      <c r="E126" s="9"/>
      <c r="F126" s="306"/>
      <c r="G126" s="6"/>
      <c r="H126" s="6"/>
      <c r="I126" s="6"/>
      <c r="J126" s="6"/>
      <c r="K126" s="6"/>
      <c r="L126" s="318" t="s">
        <v>23</v>
      </c>
      <c r="M126" s="306" t="s">
        <v>25</v>
      </c>
      <c r="N126" s="320">
        <f>SUM(N124:N125)</f>
        <v>133.02000000000001</v>
      </c>
      <c r="O126" s="250"/>
      <c r="P126" s="305"/>
    </row>
    <row r="127" spans="1:16" ht="12.75" customHeight="1">
      <c r="A127" s="107"/>
      <c r="B127" s="229"/>
      <c r="C127" s="8"/>
      <c r="D127" s="200"/>
      <c r="E127" s="9"/>
      <c r="F127" s="306"/>
      <c r="G127" s="6"/>
      <c r="H127" s="6"/>
      <c r="I127" s="6"/>
      <c r="J127" s="6"/>
      <c r="K127" s="6"/>
      <c r="L127" s="318"/>
      <c r="M127" s="306"/>
      <c r="N127" s="320"/>
      <c r="O127" s="250"/>
      <c r="P127" s="305"/>
    </row>
    <row r="128" spans="1:16" ht="22.5">
      <c r="A128" s="107" t="s">
        <v>92</v>
      </c>
      <c r="B128" s="229" t="s">
        <v>351</v>
      </c>
      <c r="C128" s="8">
        <v>10710</v>
      </c>
      <c r="D128" s="207" t="s">
        <v>494</v>
      </c>
      <c r="E128" s="9" t="s">
        <v>8</v>
      </c>
      <c r="F128" s="306"/>
      <c r="G128" s="306"/>
      <c r="H128" s="306"/>
      <c r="I128" s="306"/>
      <c r="J128" s="306"/>
      <c r="K128" s="306"/>
      <c r="L128" s="307"/>
      <c r="M128" s="306"/>
      <c r="N128" s="320"/>
      <c r="O128" s="313">
        <f>N134</f>
        <v>198.62</v>
      </c>
      <c r="P128" s="305">
        <v>124</v>
      </c>
    </row>
    <row r="129" spans="1:16">
      <c r="A129" s="107"/>
      <c r="B129" s="229"/>
      <c r="C129" s="8"/>
      <c r="D129" s="209" t="s">
        <v>337</v>
      </c>
      <c r="E129" s="9" t="s">
        <v>8</v>
      </c>
      <c r="F129" s="306">
        <v>9.5</v>
      </c>
      <c r="G129" s="321" t="s">
        <v>24</v>
      </c>
      <c r="I129" s="321" t="s">
        <v>24</v>
      </c>
      <c r="J129" s="6">
        <v>6.27</v>
      </c>
      <c r="K129" s="321" t="s">
        <v>24</v>
      </c>
      <c r="L129" s="54"/>
      <c r="M129" s="306" t="s">
        <v>25</v>
      </c>
      <c r="N129" s="249">
        <f>ROUND(PRODUCT(F129:L129),2)</f>
        <v>59.57</v>
      </c>
      <c r="O129" s="250"/>
      <c r="P129" s="305"/>
    </row>
    <row r="130" spans="1:16" s="335" customFormat="1" ht="12.75" customHeight="1">
      <c r="A130" s="236"/>
      <c r="B130" s="237"/>
      <c r="C130" s="210"/>
      <c r="D130" s="212" t="s">
        <v>215</v>
      </c>
      <c r="E130" s="53" t="s">
        <v>8</v>
      </c>
      <c r="F130" s="332">
        <v>2</v>
      </c>
      <c r="G130" s="333" t="s">
        <v>24</v>
      </c>
      <c r="H130" s="265"/>
      <c r="I130" s="333" t="s">
        <v>24</v>
      </c>
      <c r="J130" s="265">
        <v>2.1</v>
      </c>
      <c r="K130" s="333" t="s">
        <v>24</v>
      </c>
      <c r="L130" s="334">
        <v>-2</v>
      </c>
      <c r="M130" s="333" t="s">
        <v>25</v>
      </c>
      <c r="N130" s="249">
        <f>ROUND(PRODUCT(F130:L130),2)</f>
        <v>-8.4</v>
      </c>
      <c r="P130" s="336"/>
    </row>
    <row r="131" spans="1:16" ht="12.75" customHeight="1">
      <c r="A131" s="107"/>
      <c r="B131" s="229"/>
      <c r="C131" s="8"/>
      <c r="D131" s="215" t="s">
        <v>294</v>
      </c>
      <c r="E131" s="9" t="s">
        <v>8</v>
      </c>
      <c r="F131" s="306">
        <v>7.26</v>
      </c>
      <c r="G131" s="321" t="s">
        <v>24</v>
      </c>
      <c r="H131" s="6"/>
      <c r="I131" s="321" t="s">
        <v>24</v>
      </c>
      <c r="J131" s="6">
        <v>5.56</v>
      </c>
      <c r="K131" s="321" t="s">
        <v>24</v>
      </c>
      <c r="L131" s="54">
        <v>2</v>
      </c>
      <c r="M131" s="306" t="s">
        <v>25</v>
      </c>
      <c r="N131" s="249">
        <f>ROUND(PRODUCT(F131:L131),2)</f>
        <v>80.73</v>
      </c>
      <c r="O131" s="250"/>
      <c r="P131" s="305"/>
    </row>
    <row r="132" spans="1:16" ht="12.75" customHeight="1">
      <c r="A132" s="107"/>
      <c r="B132" s="229"/>
      <c r="C132" s="8"/>
      <c r="D132" s="216"/>
      <c r="E132" s="9" t="s">
        <v>8</v>
      </c>
      <c r="F132" s="306">
        <v>1.25</v>
      </c>
      <c r="G132" s="321" t="s">
        <v>24</v>
      </c>
      <c r="H132" s="6"/>
      <c r="I132" s="321" t="s">
        <v>24</v>
      </c>
      <c r="J132" s="6">
        <v>5.56</v>
      </c>
      <c r="K132" s="321" t="s">
        <v>24</v>
      </c>
      <c r="L132" s="54">
        <v>2</v>
      </c>
      <c r="M132" s="306" t="s">
        <v>25</v>
      </c>
      <c r="N132" s="249">
        <f>ROUND(PRODUCT(F132:L132),2)</f>
        <v>13.9</v>
      </c>
      <c r="O132" s="250"/>
      <c r="P132" s="305"/>
    </row>
    <row r="133" spans="1:16" ht="12.75" customHeight="1">
      <c r="A133" s="107"/>
      <c r="B133" s="229"/>
      <c r="C133" s="8"/>
      <c r="D133" s="216"/>
      <c r="E133" s="9" t="s">
        <v>8</v>
      </c>
      <c r="F133" s="306">
        <v>9.5</v>
      </c>
      <c r="G133" s="321" t="s">
        <v>24</v>
      </c>
      <c r="H133" s="6"/>
      <c r="I133" s="321" t="s">
        <v>24</v>
      </c>
      <c r="J133" s="6">
        <v>5.56</v>
      </c>
      <c r="K133" s="321" t="s">
        <v>24</v>
      </c>
      <c r="L133" s="54"/>
      <c r="M133" s="306" t="s">
        <v>25</v>
      </c>
      <c r="N133" s="249">
        <f>ROUND(PRODUCT(F133:L133),2)</f>
        <v>52.82</v>
      </c>
      <c r="O133" s="250"/>
      <c r="P133" s="305"/>
    </row>
    <row r="134" spans="1:16" ht="12.75" customHeight="1">
      <c r="A134" s="107"/>
      <c r="B134" s="229"/>
      <c r="C134" s="8"/>
      <c r="D134" s="200"/>
      <c r="E134" s="9"/>
      <c r="F134" s="306"/>
      <c r="G134" s="6"/>
      <c r="H134" s="6"/>
      <c r="I134" s="6"/>
      <c r="J134" s="6"/>
      <c r="K134" s="6"/>
      <c r="L134" s="318" t="s">
        <v>23</v>
      </c>
      <c r="M134" s="306" t="s">
        <v>25</v>
      </c>
      <c r="N134" s="320">
        <f>SUM(N128:N133)</f>
        <v>198.62</v>
      </c>
      <c r="O134" s="250"/>
      <c r="P134" s="305"/>
    </row>
    <row r="135" spans="1:16" ht="12.75" customHeight="1">
      <c r="A135" s="107"/>
      <c r="B135" s="229"/>
      <c r="C135" s="8"/>
      <c r="D135" s="200"/>
      <c r="E135" s="9"/>
      <c r="F135" s="306"/>
      <c r="G135" s="6"/>
      <c r="H135" s="6"/>
      <c r="I135" s="6"/>
      <c r="J135" s="6"/>
      <c r="K135" s="6"/>
      <c r="L135" s="318"/>
      <c r="M135" s="306"/>
      <c r="N135" s="320"/>
      <c r="O135" s="250"/>
      <c r="P135" s="305"/>
    </row>
    <row r="136" spans="1:16">
      <c r="A136" s="107" t="s">
        <v>93</v>
      </c>
      <c r="B136" s="229" t="s">
        <v>351</v>
      </c>
      <c r="C136" s="8">
        <v>96113</v>
      </c>
      <c r="D136" s="208" t="s">
        <v>495</v>
      </c>
      <c r="E136" s="9" t="s">
        <v>8</v>
      </c>
      <c r="F136" s="306"/>
      <c r="G136" s="306"/>
      <c r="H136" s="306"/>
      <c r="I136" s="306"/>
      <c r="J136" s="306"/>
      <c r="K136" s="306"/>
      <c r="L136" s="307"/>
      <c r="M136" s="306"/>
      <c r="N136" s="320"/>
      <c r="O136" s="313">
        <f>N144</f>
        <v>70.86</v>
      </c>
      <c r="P136" s="305">
        <v>28.94</v>
      </c>
    </row>
    <row r="137" spans="1:16" s="256" customFormat="1" ht="12.75" customHeight="1">
      <c r="A137" s="238"/>
      <c r="B137" s="239"/>
      <c r="C137" s="217"/>
      <c r="D137" s="218" t="s">
        <v>216</v>
      </c>
      <c r="E137" s="25" t="s">
        <v>8</v>
      </c>
      <c r="F137" s="337">
        <v>2.2999999999999998</v>
      </c>
      <c r="G137" s="338" t="s">
        <v>24</v>
      </c>
      <c r="H137" s="339"/>
      <c r="I137" s="338" t="s">
        <v>24</v>
      </c>
      <c r="J137" s="339">
        <v>1.85</v>
      </c>
      <c r="K137" s="338" t="s">
        <v>24</v>
      </c>
      <c r="L137" s="340"/>
      <c r="M137" s="338" t="s">
        <v>25</v>
      </c>
      <c r="N137" s="249">
        <f t="shared" ref="N137:N143" si="3">ROUND(PRODUCT(F137:L137),2)</f>
        <v>4.26</v>
      </c>
      <c r="P137" s="341"/>
    </row>
    <row r="138" spans="1:16" s="256" customFormat="1" ht="12.75" customHeight="1">
      <c r="A138" s="238"/>
      <c r="B138" s="239"/>
      <c r="C138" s="217"/>
      <c r="D138" s="218" t="s">
        <v>217</v>
      </c>
      <c r="E138" s="25" t="s">
        <v>8</v>
      </c>
      <c r="F138" s="337">
        <v>1.5</v>
      </c>
      <c r="G138" s="338" t="s">
        <v>24</v>
      </c>
      <c r="H138" s="339"/>
      <c r="I138" s="338" t="s">
        <v>24</v>
      </c>
      <c r="J138" s="339">
        <v>1.85</v>
      </c>
      <c r="K138" s="338" t="s">
        <v>24</v>
      </c>
      <c r="L138" s="340"/>
      <c r="M138" s="338" t="s">
        <v>25</v>
      </c>
      <c r="N138" s="249">
        <f t="shared" si="3"/>
        <v>2.78</v>
      </c>
      <c r="P138" s="341"/>
    </row>
    <row r="139" spans="1:16" s="256" customFormat="1" ht="12.75" customHeight="1">
      <c r="A139" s="238"/>
      <c r="B139" s="239"/>
      <c r="C139" s="217"/>
      <c r="D139" s="218" t="s">
        <v>218</v>
      </c>
      <c r="E139" s="25" t="s">
        <v>8</v>
      </c>
      <c r="F139" s="337">
        <v>2.2999999999999998</v>
      </c>
      <c r="G139" s="338" t="s">
        <v>24</v>
      </c>
      <c r="H139" s="339"/>
      <c r="I139" s="338" t="s">
        <v>24</v>
      </c>
      <c r="J139" s="339">
        <v>1.85</v>
      </c>
      <c r="K139" s="338" t="s">
        <v>24</v>
      </c>
      <c r="L139" s="340"/>
      <c r="M139" s="338" t="s">
        <v>25</v>
      </c>
      <c r="N139" s="249">
        <f t="shared" si="3"/>
        <v>4.26</v>
      </c>
      <c r="P139" s="341"/>
    </row>
    <row r="140" spans="1:16" s="256" customFormat="1" ht="12.75" customHeight="1">
      <c r="A140" s="238"/>
      <c r="B140" s="239"/>
      <c r="C140" s="217"/>
      <c r="D140" s="218" t="s">
        <v>219</v>
      </c>
      <c r="E140" s="25" t="s">
        <v>8</v>
      </c>
      <c r="F140" s="337">
        <v>2.2999999999999998</v>
      </c>
      <c r="G140" s="338" t="s">
        <v>24</v>
      </c>
      <c r="H140" s="339"/>
      <c r="I140" s="338" t="s">
        <v>24</v>
      </c>
      <c r="J140" s="339">
        <v>1.85</v>
      </c>
      <c r="K140" s="338" t="s">
        <v>24</v>
      </c>
      <c r="L140" s="340"/>
      <c r="M140" s="338" t="s">
        <v>25</v>
      </c>
      <c r="N140" s="249">
        <f t="shared" si="3"/>
        <v>4.26</v>
      </c>
      <c r="P140" s="341"/>
    </row>
    <row r="141" spans="1:16" s="256" customFormat="1" ht="12.75" customHeight="1">
      <c r="A141" s="238"/>
      <c r="B141" s="239"/>
      <c r="C141" s="217"/>
      <c r="D141" s="218" t="s">
        <v>224</v>
      </c>
      <c r="E141" s="25" t="s">
        <v>8</v>
      </c>
      <c r="F141" s="337"/>
      <c r="G141" s="338" t="s">
        <v>24</v>
      </c>
      <c r="H141" s="339"/>
      <c r="I141" s="338" t="s">
        <v>24</v>
      </c>
      <c r="J141" s="339"/>
      <c r="K141" s="338" t="s">
        <v>24</v>
      </c>
      <c r="L141" s="340">
        <v>3.82</v>
      </c>
      <c r="M141" s="338" t="s">
        <v>25</v>
      </c>
      <c r="N141" s="249">
        <f t="shared" si="3"/>
        <v>3.82</v>
      </c>
      <c r="P141" s="258"/>
    </row>
    <row r="142" spans="1:16" s="256" customFormat="1" ht="12.75" customHeight="1">
      <c r="A142" s="238"/>
      <c r="B142" s="239"/>
      <c r="C142" s="217"/>
      <c r="D142" s="218" t="s">
        <v>230</v>
      </c>
      <c r="E142" s="25" t="s">
        <v>8</v>
      </c>
      <c r="F142" s="337"/>
      <c r="G142" s="338" t="s">
        <v>24</v>
      </c>
      <c r="H142" s="339"/>
      <c r="I142" s="338" t="s">
        <v>24</v>
      </c>
      <c r="J142" s="339"/>
      <c r="K142" s="338" t="s">
        <v>24</v>
      </c>
      <c r="L142" s="340">
        <v>44.73</v>
      </c>
      <c r="M142" s="338" t="s">
        <v>25</v>
      </c>
      <c r="N142" s="249">
        <f t="shared" si="3"/>
        <v>44.73</v>
      </c>
      <c r="P142" s="258"/>
    </row>
    <row r="143" spans="1:16" s="256" customFormat="1" ht="12.75" customHeight="1">
      <c r="A143" s="238"/>
      <c r="B143" s="239"/>
      <c r="C143" s="217"/>
      <c r="D143" s="218" t="s">
        <v>234</v>
      </c>
      <c r="E143" s="25" t="s">
        <v>8</v>
      </c>
      <c r="F143" s="337"/>
      <c r="G143" s="338" t="s">
        <v>24</v>
      </c>
      <c r="H143" s="339"/>
      <c r="I143" s="338" t="s">
        <v>24</v>
      </c>
      <c r="J143" s="339"/>
      <c r="K143" s="338" t="s">
        <v>24</v>
      </c>
      <c r="L143" s="340">
        <v>6.75</v>
      </c>
      <c r="M143" s="338" t="s">
        <v>25</v>
      </c>
      <c r="N143" s="249">
        <f t="shared" si="3"/>
        <v>6.75</v>
      </c>
      <c r="P143" s="258"/>
    </row>
    <row r="144" spans="1:16" ht="12.75" customHeight="1">
      <c r="A144" s="107"/>
      <c r="B144" s="229"/>
      <c r="C144" s="8"/>
      <c r="D144" s="200"/>
      <c r="E144" s="9"/>
      <c r="F144" s="306"/>
      <c r="G144" s="6"/>
      <c r="H144" s="6"/>
      <c r="I144" s="6"/>
      <c r="J144" s="6"/>
      <c r="K144" s="6"/>
      <c r="L144" s="318" t="s">
        <v>23</v>
      </c>
      <c r="M144" s="306" t="s">
        <v>25</v>
      </c>
      <c r="N144" s="320">
        <f>SUM(N137:N143)</f>
        <v>70.86</v>
      </c>
      <c r="O144" s="250"/>
      <c r="P144" s="305"/>
    </row>
    <row r="145" spans="1:16" ht="12.75" customHeight="1">
      <c r="A145" s="107"/>
      <c r="B145" s="229"/>
      <c r="C145" s="8"/>
      <c r="D145" s="200"/>
      <c r="E145" s="9"/>
      <c r="F145" s="306"/>
      <c r="G145" s="6"/>
      <c r="H145" s="6"/>
      <c r="I145" s="6"/>
      <c r="J145" s="6"/>
      <c r="K145" s="6"/>
      <c r="L145" s="318"/>
      <c r="M145" s="306"/>
      <c r="N145" s="320"/>
      <c r="O145" s="250"/>
      <c r="P145" s="305"/>
    </row>
    <row r="146" spans="1:16" ht="22.5">
      <c r="A146" s="107" t="s">
        <v>94</v>
      </c>
      <c r="B146" s="229" t="s">
        <v>351</v>
      </c>
      <c r="C146" s="8">
        <v>96110</v>
      </c>
      <c r="D146" s="207" t="s">
        <v>496</v>
      </c>
      <c r="E146" s="9" t="s">
        <v>8</v>
      </c>
      <c r="F146" s="306"/>
      <c r="G146" s="306"/>
      <c r="H146" s="306"/>
      <c r="I146" s="306"/>
      <c r="J146" s="306"/>
      <c r="K146" s="306"/>
      <c r="L146" s="307"/>
      <c r="M146" s="306"/>
      <c r="N146" s="320"/>
      <c r="O146" s="313">
        <f>N148</f>
        <v>81.89</v>
      </c>
      <c r="P146" s="305">
        <v>67.2</v>
      </c>
    </row>
    <row r="147" spans="1:16" ht="12.75" customHeight="1">
      <c r="A147" s="107"/>
      <c r="B147" s="229"/>
      <c r="C147" s="8"/>
      <c r="D147" s="209" t="s">
        <v>294</v>
      </c>
      <c r="E147" s="9" t="s">
        <v>8</v>
      </c>
      <c r="F147" s="306">
        <v>8.6199999999999992</v>
      </c>
      <c r="G147" s="321" t="s">
        <v>24</v>
      </c>
      <c r="H147" s="6">
        <v>9.5</v>
      </c>
      <c r="I147" s="321" t="s">
        <v>24</v>
      </c>
      <c r="J147" s="6"/>
      <c r="K147" s="321" t="s">
        <v>24</v>
      </c>
      <c r="L147" s="54"/>
      <c r="M147" s="321" t="s">
        <v>25</v>
      </c>
      <c r="N147" s="249">
        <f>ROUND(PRODUCT(F147:L147),2)</f>
        <v>81.89</v>
      </c>
      <c r="O147" s="250"/>
      <c r="P147" s="251"/>
    </row>
    <row r="148" spans="1:16" ht="12.75" customHeight="1">
      <c r="A148" s="107"/>
      <c r="B148" s="229"/>
      <c r="C148" s="8"/>
      <c r="D148" s="200"/>
      <c r="E148" s="9"/>
      <c r="F148" s="306"/>
      <c r="G148" s="6"/>
      <c r="H148" s="6"/>
      <c r="I148" s="6"/>
      <c r="J148" s="6"/>
      <c r="K148" s="6"/>
      <c r="L148" s="318" t="s">
        <v>23</v>
      </c>
      <c r="M148" s="306" t="s">
        <v>25</v>
      </c>
      <c r="N148" s="320">
        <f>SUM(N146:N147)</f>
        <v>81.89</v>
      </c>
      <c r="O148" s="250"/>
      <c r="P148" s="305"/>
    </row>
    <row r="149" spans="1:16" ht="12.75" customHeight="1">
      <c r="A149" s="107"/>
      <c r="B149" s="229"/>
      <c r="C149" s="8"/>
      <c r="D149" s="200"/>
      <c r="E149" s="9"/>
      <c r="F149" s="306"/>
      <c r="G149" s="6"/>
      <c r="H149" s="6"/>
      <c r="I149" s="6"/>
      <c r="J149" s="6"/>
      <c r="K149" s="6"/>
      <c r="L149" s="318"/>
      <c r="M149" s="306"/>
      <c r="N149" s="320"/>
      <c r="O149" s="250"/>
      <c r="P149" s="305"/>
    </row>
    <row r="150" spans="1:16" ht="22.5">
      <c r="A150" s="107" t="s">
        <v>95</v>
      </c>
      <c r="B150" s="229" t="s">
        <v>351</v>
      </c>
      <c r="C150" s="8">
        <v>96117</v>
      </c>
      <c r="D150" s="207" t="s">
        <v>497</v>
      </c>
      <c r="E150" s="9" t="s">
        <v>8</v>
      </c>
      <c r="F150" s="306"/>
      <c r="G150" s="306"/>
      <c r="H150" s="306"/>
      <c r="I150" s="306"/>
      <c r="J150" s="306"/>
      <c r="K150" s="306"/>
      <c r="L150" s="307"/>
      <c r="M150" s="306"/>
      <c r="N150" s="320"/>
      <c r="O150" s="313">
        <f>N152</f>
        <v>167.87</v>
      </c>
      <c r="P150" s="305">
        <v>128.49</v>
      </c>
    </row>
    <row r="151" spans="1:16" ht="12.75" customHeight="1">
      <c r="A151" s="107"/>
      <c r="B151" s="229"/>
      <c r="C151" s="8"/>
      <c r="D151" s="209" t="s">
        <v>333</v>
      </c>
      <c r="E151" s="9" t="s">
        <v>8</v>
      </c>
      <c r="F151" s="306">
        <v>17.670000000000002</v>
      </c>
      <c r="G151" s="321" t="s">
        <v>24</v>
      </c>
      <c r="H151" s="6">
        <v>9.5</v>
      </c>
      <c r="I151" s="321" t="s">
        <v>24</v>
      </c>
      <c r="J151" s="6"/>
      <c r="K151" s="321" t="s">
        <v>24</v>
      </c>
      <c r="L151" s="54"/>
      <c r="M151" s="321" t="s">
        <v>25</v>
      </c>
      <c r="N151" s="249">
        <f>ROUND(PRODUCT(F151:L151),2)</f>
        <v>167.87</v>
      </c>
      <c r="O151" s="250"/>
      <c r="P151" s="305"/>
    </row>
    <row r="152" spans="1:16" ht="12.75" customHeight="1">
      <c r="A152" s="107"/>
      <c r="B152" s="229"/>
      <c r="C152" s="8"/>
      <c r="D152" s="200"/>
      <c r="E152" s="9"/>
      <c r="F152" s="306"/>
      <c r="G152" s="6"/>
      <c r="H152" s="6"/>
      <c r="I152" s="6"/>
      <c r="J152" s="6"/>
      <c r="K152" s="6"/>
      <c r="L152" s="318" t="s">
        <v>23</v>
      </c>
      <c r="M152" s="306" t="s">
        <v>25</v>
      </c>
      <c r="N152" s="320">
        <f>SUM(N150:N151)</f>
        <v>167.87</v>
      </c>
      <c r="O152" s="250"/>
      <c r="P152" s="305"/>
    </row>
    <row r="153" spans="1:16" ht="12.75" customHeight="1">
      <c r="A153" s="107"/>
      <c r="B153" s="229"/>
      <c r="C153" s="8"/>
      <c r="D153" s="200"/>
      <c r="E153" s="9"/>
      <c r="F153" s="306"/>
      <c r="G153" s="6"/>
      <c r="H153" s="6"/>
      <c r="I153" s="6"/>
      <c r="J153" s="6"/>
      <c r="K153" s="6"/>
      <c r="L153" s="318"/>
      <c r="M153" s="306"/>
      <c r="N153" s="320"/>
      <c r="O153" s="250"/>
      <c r="P153" s="305"/>
    </row>
    <row r="154" spans="1:16" s="347" customFormat="1" ht="33.75">
      <c r="A154" s="270" t="s">
        <v>96</v>
      </c>
      <c r="B154" s="268" t="s">
        <v>323</v>
      </c>
      <c r="C154" s="269" t="s">
        <v>334</v>
      </c>
      <c r="D154" s="271" t="s">
        <v>335</v>
      </c>
      <c r="E154" s="272" t="s">
        <v>8</v>
      </c>
      <c r="F154" s="342"/>
      <c r="G154" s="342"/>
      <c r="H154" s="342"/>
      <c r="I154" s="342"/>
      <c r="J154" s="342"/>
      <c r="K154" s="342"/>
      <c r="L154" s="343"/>
      <c r="M154" s="342"/>
      <c r="N154" s="344"/>
      <c r="O154" s="345">
        <f>N159</f>
        <v>128.6</v>
      </c>
      <c r="P154" s="346">
        <v>58</v>
      </c>
    </row>
    <row r="155" spans="1:16" ht="12.75" customHeight="1">
      <c r="A155" s="107"/>
      <c r="B155" s="229"/>
      <c r="C155" s="8"/>
      <c r="D155" s="209" t="s">
        <v>223</v>
      </c>
      <c r="E155" s="9" t="s">
        <v>8</v>
      </c>
      <c r="F155" s="306"/>
      <c r="G155" s="321" t="s">
        <v>24</v>
      </c>
      <c r="H155" s="6"/>
      <c r="I155" s="321" t="s">
        <v>24</v>
      </c>
      <c r="J155" s="6"/>
      <c r="K155" s="321" t="s">
        <v>24</v>
      </c>
      <c r="L155" s="54">
        <v>66.25</v>
      </c>
      <c r="M155" s="321" t="s">
        <v>25</v>
      </c>
      <c r="N155" s="249">
        <f>ROUND(PRODUCT(F155:L155),2)</f>
        <v>66.25</v>
      </c>
      <c r="O155" s="250"/>
      <c r="P155" s="251"/>
    </row>
    <row r="156" spans="1:16" ht="12.75" customHeight="1">
      <c r="A156" s="107"/>
      <c r="B156" s="229"/>
      <c r="C156" s="8"/>
      <c r="D156" s="209" t="s">
        <v>225</v>
      </c>
      <c r="E156" s="9" t="s">
        <v>8</v>
      </c>
      <c r="F156" s="306"/>
      <c r="G156" s="321" t="s">
        <v>24</v>
      </c>
      <c r="H156" s="6"/>
      <c r="I156" s="321" t="s">
        <v>24</v>
      </c>
      <c r="J156" s="6"/>
      <c r="K156" s="321" t="s">
        <v>24</v>
      </c>
      <c r="L156" s="54">
        <v>4.25</v>
      </c>
      <c r="M156" s="321" t="s">
        <v>25</v>
      </c>
      <c r="N156" s="249">
        <f>ROUND(PRODUCT(F156:L156),2)</f>
        <v>4.25</v>
      </c>
      <c r="O156" s="250"/>
      <c r="P156" s="251"/>
    </row>
    <row r="157" spans="1:16" ht="12.75" customHeight="1">
      <c r="A157" s="107"/>
      <c r="B157" s="229"/>
      <c r="C157" s="8"/>
      <c r="D157" s="209" t="s">
        <v>232</v>
      </c>
      <c r="E157" s="9" t="s">
        <v>8</v>
      </c>
      <c r="F157" s="306"/>
      <c r="G157" s="321" t="s">
        <v>24</v>
      </c>
      <c r="H157" s="6"/>
      <c r="I157" s="321" t="s">
        <v>24</v>
      </c>
      <c r="J157" s="6"/>
      <c r="K157" s="321" t="s">
        <v>24</v>
      </c>
      <c r="L157" s="54">
        <v>11.5</v>
      </c>
      <c r="M157" s="321" t="s">
        <v>25</v>
      </c>
      <c r="N157" s="249">
        <f>ROUND(PRODUCT(F157:L157),2)</f>
        <v>11.5</v>
      </c>
      <c r="O157" s="250"/>
      <c r="P157" s="251"/>
    </row>
    <row r="158" spans="1:16" ht="12.75" customHeight="1">
      <c r="A158" s="107"/>
      <c r="B158" s="229"/>
      <c r="C158" s="8"/>
      <c r="D158" s="209" t="s">
        <v>233</v>
      </c>
      <c r="E158" s="9" t="s">
        <v>8</v>
      </c>
      <c r="F158" s="306"/>
      <c r="G158" s="321" t="s">
        <v>24</v>
      </c>
      <c r="H158" s="6"/>
      <c r="I158" s="321" t="s">
        <v>24</v>
      </c>
      <c r="J158" s="6"/>
      <c r="K158" s="321" t="s">
        <v>24</v>
      </c>
      <c r="L158" s="54">
        <v>46.6</v>
      </c>
      <c r="M158" s="321" t="s">
        <v>25</v>
      </c>
      <c r="N158" s="249">
        <f>ROUND(PRODUCT(F158:L158),2)</f>
        <v>46.6</v>
      </c>
      <c r="O158" s="250"/>
      <c r="P158" s="251"/>
    </row>
    <row r="159" spans="1:16" ht="12.75" customHeight="1">
      <c r="A159" s="107"/>
      <c r="B159" s="229"/>
      <c r="C159" s="8"/>
      <c r="D159" s="200"/>
      <c r="E159" s="9"/>
      <c r="F159" s="306"/>
      <c r="G159" s="6"/>
      <c r="H159" s="6"/>
      <c r="I159" s="6"/>
      <c r="J159" s="6"/>
      <c r="K159" s="6"/>
      <c r="L159" s="318" t="s">
        <v>23</v>
      </c>
      <c r="M159" s="306" t="s">
        <v>25</v>
      </c>
      <c r="N159" s="320">
        <f>SUM(N154:N158)</f>
        <v>128.6</v>
      </c>
      <c r="O159" s="250"/>
      <c r="P159" s="305"/>
    </row>
    <row r="160" spans="1:16" ht="12.75" customHeight="1">
      <c r="A160" s="107"/>
      <c r="B160" s="229"/>
      <c r="C160" s="8"/>
      <c r="D160" s="200"/>
      <c r="E160" s="9"/>
      <c r="F160" s="306"/>
      <c r="G160" s="6"/>
      <c r="H160" s="6"/>
      <c r="I160" s="6"/>
      <c r="J160" s="6"/>
      <c r="K160" s="6"/>
      <c r="L160" s="318"/>
      <c r="M160" s="306"/>
      <c r="N160" s="320"/>
      <c r="O160" s="250"/>
      <c r="P160" s="305"/>
    </row>
    <row r="161" spans="1:23" ht="22.5">
      <c r="A161" s="107" t="s">
        <v>97</v>
      </c>
      <c r="B161" s="229" t="s">
        <v>351</v>
      </c>
      <c r="C161" s="219">
        <v>3286</v>
      </c>
      <c r="D161" s="207" t="s">
        <v>498</v>
      </c>
      <c r="E161" s="9" t="s">
        <v>8</v>
      </c>
      <c r="F161" s="306"/>
      <c r="G161" s="306"/>
      <c r="H161" s="306"/>
      <c r="I161" s="306"/>
      <c r="J161" s="306"/>
      <c r="K161" s="306"/>
      <c r="L161" s="307"/>
      <c r="M161" s="306"/>
      <c r="N161" s="320"/>
      <c r="O161" s="313">
        <f>N164</f>
        <v>245.16</v>
      </c>
      <c r="P161" s="305">
        <v>79.41</v>
      </c>
    </row>
    <row r="162" spans="1:23" ht="12.75" customHeight="1">
      <c r="A162" s="107"/>
      <c r="B162" s="229"/>
      <c r="C162" s="8"/>
      <c r="D162" s="209" t="s">
        <v>366</v>
      </c>
      <c r="E162" s="9" t="s">
        <v>8</v>
      </c>
      <c r="F162" s="306">
        <v>17.670000000000002</v>
      </c>
      <c r="G162" s="321" t="s">
        <v>24</v>
      </c>
      <c r="H162" s="6"/>
      <c r="I162" s="321" t="s">
        <v>24</v>
      </c>
      <c r="J162" s="6">
        <v>6.05</v>
      </c>
      <c r="K162" s="321" t="s">
        <v>24</v>
      </c>
      <c r="L162" s="54">
        <v>2</v>
      </c>
      <c r="M162" s="321" t="s">
        <v>25</v>
      </c>
      <c r="N162" s="249">
        <f>ROUND(PRODUCT(F162:L162),2)</f>
        <v>213.81</v>
      </c>
      <c r="O162" s="250"/>
      <c r="P162" s="305"/>
    </row>
    <row r="163" spans="1:23" ht="12.75" customHeight="1">
      <c r="A163" s="107"/>
      <c r="B163" s="229"/>
      <c r="C163" s="8"/>
      <c r="D163" s="209" t="s">
        <v>367</v>
      </c>
      <c r="E163" s="9" t="s">
        <v>8</v>
      </c>
      <c r="F163" s="306">
        <v>9.5</v>
      </c>
      <c r="G163" s="321" t="s">
        <v>24</v>
      </c>
      <c r="H163" s="6"/>
      <c r="I163" s="321" t="s">
        <v>24</v>
      </c>
      <c r="J163" s="6">
        <v>3.3</v>
      </c>
      <c r="K163" s="321" t="s">
        <v>24</v>
      </c>
      <c r="L163" s="54"/>
      <c r="M163" s="306" t="s">
        <v>25</v>
      </c>
      <c r="N163" s="249">
        <f>ROUND(PRODUCT(F163:L163),2)</f>
        <v>31.35</v>
      </c>
      <c r="O163" s="250"/>
      <c r="P163" s="305"/>
    </row>
    <row r="164" spans="1:23" ht="12.75" customHeight="1">
      <c r="A164" s="107"/>
      <c r="B164" s="229"/>
      <c r="C164" s="8"/>
      <c r="D164" s="200"/>
      <c r="E164" s="9"/>
      <c r="F164" s="306"/>
      <c r="G164" s="6"/>
      <c r="H164" s="6"/>
      <c r="I164" s="6"/>
      <c r="J164" s="6"/>
      <c r="K164" s="6"/>
      <c r="L164" s="318" t="s">
        <v>23</v>
      </c>
      <c r="M164" s="306" t="s">
        <v>25</v>
      </c>
      <c r="N164" s="320">
        <f>SUM(N161:N163)</f>
        <v>245.16</v>
      </c>
      <c r="O164" s="250"/>
      <c r="P164" s="305"/>
    </row>
    <row r="165" spans="1:23" ht="12.75" customHeight="1">
      <c r="A165" s="107"/>
      <c r="B165" s="229"/>
      <c r="C165" s="8"/>
      <c r="D165" s="200"/>
      <c r="E165" s="9"/>
      <c r="F165" s="306"/>
      <c r="G165" s="6"/>
      <c r="H165" s="6"/>
      <c r="I165" s="6"/>
      <c r="J165" s="6"/>
      <c r="K165" s="6"/>
      <c r="L165" s="318"/>
      <c r="M165" s="306"/>
      <c r="N165" s="320"/>
      <c r="O165" s="250"/>
      <c r="P165" s="305"/>
    </row>
    <row r="166" spans="1:23">
      <c r="A166" s="107" t="s">
        <v>98</v>
      </c>
      <c r="B166" s="229" t="s">
        <v>351</v>
      </c>
      <c r="C166" s="8">
        <v>39745</v>
      </c>
      <c r="D166" s="220" t="s">
        <v>365</v>
      </c>
      <c r="E166" s="9" t="s">
        <v>8</v>
      </c>
      <c r="F166" s="306"/>
      <c r="G166" s="306"/>
      <c r="H166" s="306"/>
      <c r="I166" s="306"/>
      <c r="J166" s="306"/>
      <c r="K166" s="306"/>
      <c r="L166" s="307"/>
      <c r="M166" s="306"/>
      <c r="N166" s="320"/>
      <c r="O166" s="313">
        <f>N169</f>
        <v>245.16</v>
      </c>
      <c r="P166" s="305">
        <v>70.760000000000005</v>
      </c>
    </row>
    <row r="167" spans="1:23" ht="12.75" customHeight="1">
      <c r="A167" s="107"/>
      <c r="B167" s="229"/>
      <c r="C167" s="8"/>
      <c r="D167" s="209" t="s">
        <v>366</v>
      </c>
      <c r="E167" s="9" t="s">
        <v>8</v>
      </c>
      <c r="F167" s="306">
        <v>17.670000000000002</v>
      </c>
      <c r="G167" s="321" t="s">
        <v>24</v>
      </c>
      <c r="H167" s="6"/>
      <c r="I167" s="321" t="s">
        <v>24</v>
      </c>
      <c r="J167" s="6">
        <v>6.05</v>
      </c>
      <c r="K167" s="321" t="s">
        <v>24</v>
      </c>
      <c r="L167" s="54">
        <v>2</v>
      </c>
      <c r="M167" s="321" t="s">
        <v>25</v>
      </c>
      <c r="N167" s="249">
        <f>ROUND(PRODUCT(F167:L167),2)</f>
        <v>213.81</v>
      </c>
      <c r="O167" s="250"/>
      <c r="P167" s="305"/>
    </row>
    <row r="168" spans="1:23" ht="12.75" customHeight="1">
      <c r="A168" s="107"/>
      <c r="B168" s="229"/>
      <c r="C168" s="8"/>
      <c r="D168" s="209" t="s">
        <v>367</v>
      </c>
      <c r="E168" s="9" t="s">
        <v>8</v>
      </c>
      <c r="F168" s="306">
        <v>9.5</v>
      </c>
      <c r="G168" s="321" t="s">
        <v>24</v>
      </c>
      <c r="H168" s="6"/>
      <c r="I168" s="321" t="s">
        <v>24</v>
      </c>
      <c r="J168" s="6">
        <v>3.3</v>
      </c>
      <c r="K168" s="321" t="s">
        <v>24</v>
      </c>
      <c r="L168" s="54"/>
      <c r="M168" s="306" t="s">
        <v>25</v>
      </c>
      <c r="N168" s="249">
        <f>ROUND(PRODUCT(F168:L168),2)</f>
        <v>31.35</v>
      </c>
      <c r="O168" s="250"/>
      <c r="P168" s="305"/>
    </row>
    <row r="169" spans="1:23" ht="12.75" customHeight="1">
      <c r="A169" s="107"/>
      <c r="B169" s="229"/>
      <c r="C169" s="8"/>
      <c r="D169" s="200"/>
      <c r="E169" s="9"/>
      <c r="F169" s="306"/>
      <c r="G169" s="6"/>
      <c r="H169" s="6"/>
      <c r="I169" s="6"/>
      <c r="J169" s="6"/>
      <c r="K169" s="6"/>
      <c r="L169" s="318" t="s">
        <v>23</v>
      </c>
      <c r="M169" s="306" t="s">
        <v>25</v>
      </c>
      <c r="N169" s="320">
        <f>SUM(N166:N168)</f>
        <v>245.16</v>
      </c>
      <c r="O169" s="250"/>
      <c r="P169" s="251"/>
    </row>
    <row r="170" spans="1:23" ht="12.75" customHeight="1">
      <c r="A170" s="107"/>
      <c r="B170" s="229"/>
      <c r="C170" s="8"/>
      <c r="D170" s="200"/>
      <c r="E170" s="9"/>
      <c r="F170" s="306"/>
      <c r="G170" s="6"/>
      <c r="H170" s="6"/>
      <c r="I170" s="6"/>
      <c r="J170" s="6"/>
      <c r="K170" s="6"/>
      <c r="L170" s="318"/>
      <c r="M170" s="306"/>
      <c r="N170" s="320"/>
      <c r="O170" s="250"/>
      <c r="P170" s="251"/>
    </row>
    <row r="171" spans="1:23" ht="12.75" customHeight="1">
      <c r="A171" s="369" t="s">
        <v>26</v>
      </c>
      <c r="B171" s="370"/>
      <c r="C171" s="22"/>
      <c r="D171" s="12" t="s">
        <v>99</v>
      </c>
      <c r="E171" s="20"/>
      <c r="F171" s="348"/>
      <c r="G171" s="328"/>
      <c r="H171" s="328"/>
      <c r="I171" s="328"/>
      <c r="J171" s="328"/>
      <c r="K171" s="328"/>
      <c r="L171" s="329"/>
      <c r="M171" s="328"/>
      <c r="N171" s="330"/>
      <c r="O171" s="250"/>
      <c r="P171" s="251"/>
    </row>
    <row r="172" spans="1:23" s="5" customFormat="1" ht="22.5">
      <c r="A172" s="107" t="s">
        <v>28</v>
      </c>
      <c r="B172" s="229" t="s">
        <v>351</v>
      </c>
      <c r="C172" s="266">
        <v>94962</v>
      </c>
      <c r="D172" s="16" t="s">
        <v>559</v>
      </c>
      <c r="E172" s="9" t="s">
        <v>560</v>
      </c>
      <c r="F172" s="306"/>
      <c r="G172" s="6"/>
      <c r="H172" s="6"/>
      <c r="I172" s="6"/>
      <c r="J172" s="6"/>
      <c r="K172" s="6"/>
      <c r="L172" s="349"/>
      <c r="M172" s="306"/>
      <c r="N172" s="350"/>
      <c r="O172" s="313">
        <f>N176</f>
        <v>3.25</v>
      </c>
      <c r="P172" s="251">
        <v>307.19</v>
      </c>
      <c r="Q172" s="250"/>
      <c r="R172" s="250"/>
      <c r="S172" s="250"/>
      <c r="T172" s="250"/>
      <c r="U172" s="250"/>
      <c r="V172" s="250"/>
      <c r="W172" s="250"/>
    </row>
    <row r="173" spans="1:23" ht="12.75" customHeight="1">
      <c r="A173" s="106"/>
      <c r="B173" s="235"/>
      <c r="C173" s="2"/>
      <c r="D173" s="14" t="s">
        <v>210</v>
      </c>
      <c r="E173" s="9" t="s">
        <v>560</v>
      </c>
      <c r="F173" s="306">
        <v>2.6</v>
      </c>
      <c r="G173" s="321" t="s">
        <v>24</v>
      </c>
      <c r="H173" s="6">
        <v>0.95</v>
      </c>
      <c r="I173" s="321" t="s">
        <v>24</v>
      </c>
      <c r="J173" s="6">
        <v>0.05</v>
      </c>
      <c r="K173" s="321" t="s">
        <v>24</v>
      </c>
      <c r="L173" s="54"/>
      <c r="M173" s="321" t="s">
        <v>25</v>
      </c>
      <c r="N173" s="249">
        <f>ROUND(PRODUCT(F173:L173),2)</f>
        <v>0.12</v>
      </c>
      <c r="O173" s="250"/>
      <c r="P173" s="251"/>
    </row>
    <row r="174" spans="1:23" ht="12.75" customHeight="1">
      <c r="A174" s="106"/>
      <c r="B174" s="235"/>
      <c r="C174" s="2"/>
      <c r="D174" s="14" t="s">
        <v>220</v>
      </c>
      <c r="E174" s="9" t="s">
        <v>560</v>
      </c>
      <c r="F174" s="306"/>
      <c r="G174" s="321" t="s">
        <v>24</v>
      </c>
      <c r="H174" s="6"/>
      <c r="I174" s="321" t="s">
        <v>24</v>
      </c>
      <c r="J174" s="6">
        <v>0.05</v>
      </c>
      <c r="K174" s="321" t="s">
        <v>24</v>
      </c>
      <c r="L174" s="54">
        <v>13.56</v>
      </c>
      <c r="M174" s="321" t="s">
        <v>25</v>
      </c>
      <c r="N174" s="249">
        <f>ROUND(PRODUCT(F174:L174),2)</f>
        <v>0.68</v>
      </c>
      <c r="O174" s="250"/>
      <c r="P174" s="251"/>
    </row>
    <row r="175" spans="1:23" ht="12.75" customHeight="1">
      <c r="A175" s="106"/>
      <c r="B175" s="235"/>
      <c r="C175" s="2"/>
      <c r="D175" s="14" t="s">
        <v>221</v>
      </c>
      <c r="E175" s="9" t="s">
        <v>560</v>
      </c>
      <c r="F175" s="306"/>
      <c r="G175" s="321" t="s">
        <v>24</v>
      </c>
      <c r="H175" s="6"/>
      <c r="I175" s="321" t="s">
        <v>24</v>
      </c>
      <c r="J175" s="6">
        <v>0.05</v>
      </c>
      <c r="K175" s="321" t="s">
        <v>24</v>
      </c>
      <c r="L175" s="54">
        <v>48.95</v>
      </c>
      <c r="M175" s="306" t="s">
        <v>25</v>
      </c>
      <c r="N175" s="249">
        <f>ROUND(PRODUCT(F175:L175),2)</f>
        <v>2.4500000000000002</v>
      </c>
      <c r="O175" s="250"/>
      <c r="P175" s="251"/>
    </row>
    <row r="176" spans="1:23" ht="12.75" customHeight="1">
      <c r="A176" s="106"/>
      <c r="B176" s="235"/>
      <c r="C176" s="2"/>
      <c r="D176" s="13"/>
      <c r="E176" s="9"/>
      <c r="F176" s="306"/>
      <c r="G176" s="6"/>
      <c r="H176" s="6"/>
      <c r="I176" s="6"/>
      <c r="J176" s="6"/>
      <c r="K176" s="6"/>
      <c r="L176" s="349" t="s">
        <v>23</v>
      </c>
      <c r="M176" s="306" t="s">
        <v>25</v>
      </c>
      <c r="N176" s="350">
        <f>SUM(N172:N175)</f>
        <v>3.25</v>
      </c>
      <c r="O176" s="250"/>
      <c r="P176" s="251"/>
    </row>
    <row r="177" spans="1:23" s="5" customFormat="1" ht="33.75">
      <c r="A177" s="107" t="s">
        <v>29</v>
      </c>
      <c r="B177" s="229" t="s">
        <v>351</v>
      </c>
      <c r="C177" s="8">
        <v>87620</v>
      </c>
      <c r="D177" s="16" t="s">
        <v>561</v>
      </c>
      <c r="E177" s="9" t="s">
        <v>457</v>
      </c>
      <c r="F177" s="306"/>
      <c r="G177" s="6"/>
      <c r="H177" s="6"/>
      <c r="I177" s="6"/>
      <c r="J177" s="6"/>
      <c r="K177" s="6"/>
      <c r="L177" s="349"/>
      <c r="M177" s="306"/>
      <c r="N177" s="350"/>
      <c r="O177" s="313">
        <f>N181</f>
        <v>64.98</v>
      </c>
      <c r="P177" s="251">
        <v>25.22</v>
      </c>
      <c r="Q177" s="250"/>
      <c r="R177" s="250"/>
      <c r="S177" s="250"/>
      <c r="T177" s="250"/>
      <c r="U177" s="250"/>
      <c r="V177" s="250"/>
      <c r="W177" s="250"/>
    </row>
    <row r="178" spans="1:23" ht="12.75" customHeight="1">
      <c r="A178" s="106"/>
      <c r="B178" s="235"/>
      <c r="C178" s="2"/>
      <c r="D178" s="14" t="s">
        <v>210</v>
      </c>
      <c r="E178" s="9" t="s">
        <v>457</v>
      </c>
      <c r="F178" s="306">
        <v>2.6</v>
      </c>
      <c r="G178" s="321" t="s">
        <v>24</v>
      </c>
      <c r="H178" s="6">
        <v>0.95</v>
      </c>
      <c r="I178" s="321" t="s">
        <v>24</v>
      </c>
      <c r="J178" s="6"/>
      <c r="K178" s="321" t="s">
        <v>24</v>
      </c>
      <c r="L178" s="54"/>
      <c r="M178" s="321" t="s">
        <v>25</v>
      </c>
      <c r="N178" s="249">
        <f>ROUND(PRODUCT(F178:L178),2)</f>
        <v>2.4700000000000002</v>
      </c>
      <c r="O178" s="250"/>
      <c r="P178" s="251"/>
    </row>
    <row r="179" spans="1:23" ht="12.75" customHeight="1">
      <c r="A179" s="106"/>
      <c r="B179" s="235"/>
      <c r="C179" s="2"/>
      <c r="D179" s="14" t="s">
        <v>220</v>
      </c>
      <c r="E179" s="9" t="s">
        <v>457</v>
      </c>
      <c r="F179" s="306"/>
      <c r="G179" s="321" t="s">
        <v>24</v>
      </c>
      <c r="H179" s="6"/>
      <c r="I179" s="321" t="s">
        <v>24</v>
      </c>
      <c r="J179" s="6"/>
      <c r="K179" s="321" t="s">
        <v>24</v>
      </c>
      <c r="L179" s="54">
        <v>13.56</v>
      </c>
      <c r="M179" s="321" t="s">
        <v>25</v>
      </c>
      <c r="N179" s="249">
        <f>ROUND(PRODUCT(F179:L179),2)</f>
        <v>13.56</v>
      </c>
      <c r="O179" s="250"/>
      <c r="P179" s="251"/>
    </row>
    <row r="180" spans="1:23" ht="12.75" customHeight="1">
      <c r="A180" s="106"/>
      <c r="B180" s="235"/>
      <c r="C180" s="2"/>
      <c r="D180" s="14" t="s">
        <v>221</v>
      </c>
      <c r="E180" s="9" t="s">
        <v>457</v>
      </c>
      <c r="F180" s="306"/>
      <c r="G180" s="321" t="s">
        <v>24</v>
      </c>
      <c r="H180" s="6"/>
      <c r="I180" s="321" t="s">
        <v>24</v>
      </c>
      <c r="J180" s="6"/>
      <c r="K180" s="321" t="s">
        <v>24</v>
      </c>
      <c r="L180" s="54">
        <v>48.95</v>
      </c>
      <c r="M180" s="306" t="s">
        <v>25</v>
      </c>
      <c r="N180" s="249">
        <f>ROUND(PRODUCT(F180:L180),2)</f>
        <v>48.95</v>
      </c>
      <c r="O180" s="250"/>
      <c r="P180" s="251"/>
    </row>
    <row r="181" spans="1:23" ht="12.75" customHeight="1">
      <c r="A181" s="106"/>
      <c r="B181" s="235"/>
      <c r="C181" s="2"/>
      <c r="D181" s="13"/>
      <c r="E181" s="9"/>
      <c r="F181" s="306"/>
      <c r="G181" s="6"/>
      <c r="H181" s="6"/>
      <c r="I181" s="6"/>
      <c r="J181" s="6"/>
      <c r="K181" s="6"/>
      <c r="L181" s="349" t="s">
        <v>23</v>
      </c>
      <c r="M181" s="306" t="s">
        <v>25</v>
      </c>
      <c r="N181" s="350">
        <f>SUM(N177:N180)</f>
        <v>64.98</v>
      </c>
      <c r="O181" s="250"/>
      <c r="P181" s="251"/>
    </row>
    <row r="182" spans="1:23" s="5" customFormat="1">
      <c r="A182" s="270" t="s">
        <v>328</v>
      </c>
      <c r="B182" s="229" t="s">
        <v>538</v>
      </c>
      <c r="C182" s="8">
        <v>4</v>
      </c>
      <c r="D182" s="16" t="s">
        <v>562</v>
      </c>
      <c r="E182" s="9" t="s">
        <v>8</v>
      </c>
      <c r="F182" s="306"/>
      <c r="G182" s="6"/>
      <c r="H182" s="6"/>
      <c r="I182" s="6"/>
      <c r="J182" s="6"/>
      <c r="K182" s="6"/>
      <c r="L182" s="349"/>
      <c r="M182" s="306"/>
      <c r="N182" s="350"/>
      <c r="O182" s="313">
        <f>N198</f>
        <v>503.06000000000012</v>
      </c>
      <c r="P182" s="251">
        <f>COMPOSIÇÕES!H40</f>
        <v>36.149999999999991</v>
      </c>
      <c r="Q182" s="250"/>
      <c r="R182" s="250"/>
      <c r="S182" s="250"/>
      <c r="T182" s="250"/>
      <c r="U182" s="250"/>
      <c r="V182" s="250"/>
      <c r="W182" s="250"/>
    </row>
    <row r="183" spans="1:23" ht="12.75" customHeight="1">
      <c r="A183" s="106"/>
      <c r="B183" s="235"/>
      <c r="C183" s="2"/>
      <c r="D183" s="14" t="s">
        <v>222</v>
      </c>
      <c r="E183" s="9" t="s">
        <v>8</v>
      </c>
      <c r="F183" s="306"/>
      <c r="G183" s="321" t="s">
        <v>24</v>
      </c>
      <c r="H183" s="6"/>
      <c r="I183" s="321" t="s">
        <v>24</v>
      </c>
      <c r="J183" s="6"/>
      <c r="K183" s="321" t="s">
        <v>24</v>
      </c>
      <c r="L183" s="54">
        <v>37</v>
      </c>
      <c r="M183" s="321" t="s">
        <v>25</v>
      </c>
      <c r="N183" s="249">
        <f t="shared" ref="N183:N197" si="4">ROUND(PRODUCT(F183:L183),2)</f>
        <v>37</v>
      </c>
      <c r="O183" s="250"/>
      <c r="P183" s="251"/>
    </row>
    <row r="184" spans="1:23" ht="12.75" customHeight="1">
      <c r="A184" s="106"/>
      <c r="B184" s="235"/>
      <c r="C184" s="2"/>
      <c r="D184" s="14" t="s">
        <v>223</v>
      </c>
      <c r="E184" s="9" t="s">
        <v>8</v>
      </c>
      <c r="F184" s="306"/>
      <c r="G184" s="321" t="s">
        <v>24</v>
      </c>
      <c r="H184" s="6"/>
      <c r="I184" s="321" t="s">
        <v>24</v>
      </c>
      <c r="J184" s="6"/>
      <c r="K184" s="321" t="s">
        <v>24</v>
      </c>
      <c r="L184" s="54">
        <v>66.25</v>
      </c>
      <c r="M184" s="321" t="s">
        <v>25</v>
      </c>
      <c r="N184" s="249">
        <f t="shared" si="4"/>
        <v>66.25</v>
      </c>
      <c r="O184" s="250"/>
      <c r="P184" s="251"/>
    </row>
    <row r="185" spans="1:23" ht="12.75" customHeight="1">
      <c r="A185" s="106"/>
      <c r="B185" s="235"/>
      <c r="C185" s="2"/>
      <c r="D185" s="14" t="s">
        <v>224</v>
      </c>
      <c r="E185" s="9" t="s">
        <v>8</v>
      </c>
      <c r="F185" s="306"/>
      <c r="G185" s="321" t="s">
        <v>24</v>
      </c>
      <c r="H185" s="6"/>
      <c r="I185" s="321" t="s">
        <v>24</v>
      </c>
      <c r="J185" s="6"/>
      <c r="K185" s="321" t="s">
        <v>24</v>
      </c>
      <c r="L185" s="54">
        <v>3.82</v>
      </c>
      <c r="M185" s="321" t="s">
        <v>25</v>
      </c>
      <c r="N185" s="249">
        <f t="shared" si="4"/>
        <v>3.82</v>
      </c>
      <c r="O185" s="250"/>
      <c r="P185" s="251"/>
    </row>
    <row r="186" spans="1:23" ht="12.75" customHeight="1">
      <c r="A186" s="106"/>
      <c r="B186" s="235"/>
      <c r="C186" s="2"/>
      <c r="D186" s="14" t="s">
        <v>225</v>
      </c>
      <c r="E186" s="9" t="s">
        <v>8</v>
      </c>
      <c r="F186" s="306"/>
      <c r="G186" s="321" t="s">
        <v>24</v>
      </c>
      <c r="H186" s="6"/>
      <c r="I186" s="321" t="s">
        <v>24</v>
      </c>
      <c r="J186" s="6"/>
      <c r="K186" s="321" t="s">
        <v>24</v>
      </c>
      <c r="L186" s="54">
        <v>4.25</v>
      </c>
      <c r="M186" s="321" t="s">
        <v>25</v>
      </c>
      <c r="N186" s="249">
        <f t="shared" si="4"/>
        <v>4.25</v>
      </c>
      <c r="O186" s="250"/>
      <c r="P186" s="251"/>
    </row>
    <row r="187" spans="1:23" ht="12.75" customHeight="1">
      <c r="A187" s="106"/>
      <c r="B187" s="235"/>
      <c r="C187" s="2"/>
      <c r="D187" s="14" t="s">
        <v>226</v>
      </c>
      <c r="E187" s="9" t="s">
        <v>8</v>
      </c>
      <c r="F187" s="306"/>
      <c r="G187" s="321" t="s">
        <v>24</v>
      </c>
      <c r="H187" s="6"/>
      <c r="I187" s="321" t="s">
        <v>24</v>
      </c>
      <c r="J187" s="6"/>
      <c r="K187" s="321" t="s">
        <v>24</v>
      </c>
      <c r="L187" s="54">
        <v>167.87</v>
      </c>
      <c r="M187" s="321" t="s">
        <v>25</v>
      </c>
      <c r="N187" s="249">
        <f t="shared" si="4"/>
        <v>167.87</v>
      </c>
      <c r="O187" s="250"/>
      <c r="P187" s="251"/>
    </row>
    <row r="188" spans="1:23" ht="12.75" customHeight="1">
      <c r="A188" s="106"/>
      <c r="B188" s="235"/>
      <c r="C188" s="2"/>
      <c r="D188" s="14" t="s">
        <v>227</v>
      </c>
      <c r="E188" s="9" t="s">
        <v>8</v>
      </c>
      <c r="F188" s="306"/>
      <c r="G188" s="321" t="s">
        <v>24</v>
      </c>
      <c r="H188" s="6"/>
      <c r="I188" s="321" t="s">
        <v>24</v>
      </c>
      <c r="J188" s="6"/>
      <c r="K188" s="321" t="s">
        <v>24</v>
      </c>
      <c r="L188" s="54">
        <v>13.29</v>
      </c>
      <c r="M188" s="321" t="s">
        <v>25</v>
      </c>
      <c r="N188" s="249">
        <f t="shared" si="4"/>
        <v>13.29</v>
      </c>
      <c r="O188" s="250"/>
      <c r="P188" s="251"/>
    </row>
    <row r="189" spans="1:23" ht="12.75" customHeight="1">
      <c r="A189" s="106"/>
      <c r="B189" s="235"/>
      <c r="C189" s="2"/>
      <c r="D189" s="14" t="s">
        <v>228</v>
      </c>
      <c r="E189" s="9" t="s">
        <v>8</v>
      </c>
      <c r="F189" s="306"/>
      <c r="G189" s="321" t="s">
        <v>24</v>
      </c>
      <c r="H189" s="6"/>
      <c r="I189" s="321" t="s">
        <v>24</v>
      </c>
      <c r="J189" s="6"/>
      <c r="K189" s="321" t="s">
        <v>24</v>
      </c>
      <c r="L189" s="54">
        <v>9.93</v>
      </c>
      <c r="M189" s="321" t="s">
        <v>25</v>
      </c>
      <c r="N189" s="249">
        <f t="shared" si="4"/>
        <v>9.93</v>
      </c>
      <c r="O189" s="250"/>
      <c r="P189" s="251"/>
    </row>
    <row r="190" spans="1:23" ht="12.75" customHeight="1">
      <c r="A190" s="106"/>
      <c r="B190" s="235"/>
      <c r="C190" s="2"/>
      <c r="D190" s="14" t="s">
        <v>229</v>
      </c>
      <c r="E190" s="9" t="s">
        <v>8</v>
      </c>
      <c r="F190" s="306"/>
      <c r="G190" s="321" t="s">
        <v>24</v>
      </c>
      <c r="H190" s="6"/>
      <c r="I190" s="321" t="s">
        <v>24</v>
      </c>
      <c r="J190" s="6"/>
      <c r="K190" s="321" t="s">
        <v>24</v>
      </c>
      <c r="L190" s="54">
        <v>9.93</v>
      </c>
      <c r="M190" s="321" t="s">
        <v>25</v>
      </c>
      <c r="N190" s="249">
        <f t="shared" si="4"/>
        <v>9.93</v>
      </c>
      <c r="O190" s="250"/>
      <c r="P190" s="251"/>
    </row>
    <row r="191" spans="1:23" ht="12.75" customHeight="1">
      <c r="A191" s="106"/>
      <c r="B191" s="235"/>
      <c r="C191" s="2"/>
      <c r="D191" s="14" t="s">
        <v>230</v>
      </c>
      <c r="E191" s="9" t="s">
        <v>8</v>
      </c>
      <c r="F191" s="306"/>
      <c r="G191" s="321" t="s">
        <v>24</v>
      </c>
      <c r="H191" s="6"/>
      <c r="I191" s="321" t="s">
        <v>24</v>
      </c>
      <c r="J191" s="6"/>
      <c r="K191" s="321" t="s">
        <v>24</v>
      </c>
      <c r="L191" s="54">
        <v>44.73</v>
      </c>
      <c r="M191" s="321" t="s">
        <v>25</v>
      </c>
      <c r="N191" s="249">
        <f t="shared" si="4"/>
        <v>44.73</v>
      </c>
      <c r="O191" s="250"/>
      <c r="P191" s="251"/>
    </row>
    <row r="192" spans="1:23" ht="12.75" customHeight="1">
      <c r="A192" s="106"/>
      <c r="B192" s="235"/>
      <c r="C192" s="2"/>
      <c r="D192" s="14" t="s">
        <v>231</v>
      </c>
      <c r="E192" s="9" t="s">
        <v>8</v>
      </c>
      <c r="F192" s="306"/>
      <c r="G192" s="321" t="s">
        <v>24</v>
      </c>
      <c r="H192" s="6"/>
      <c r="I192" s="321" t="s">
        <v>24</v>
      </c>
      <c r="J192" s="6"/>
      <c r="K192" s="321" t="s">
        <v>24</v>
      </c>
      <c r="L192" s="54">
        <v>53.68</v>
      </c>
      <c r="M192" s="321" t="s">
        <v>25</v>
      </c>
      <c r="N192" s="249">
        <f t="shared" si="4"/>
        <v>53.68</v>
      </c>
      <c r="O192" s="250"/>
      <c r="P192" s="251"/>
    </row>
    <row r="193" spans="1:23" ht="12.75" customHeight="1">
      <c r="A193" s="106"/>
      <c r="B193" s="235"/>
      <c r="C193" s="2"/>
      <c r="D193" s="14" t="s">
        <v>232</v>
      </c>
      <c r="E193" s="9" t="s">
        <v>8</v>
      </c>
      <c r="F193" s="306"/>
      <c r="G193" s="321" t="s">
        <v>24</v>
      </c>
      <c r="H193" s="6"/>
      <c r="I193" s="321" t="s">
        <v>24</v>
      </c>
      <c r="J193" s="6"/>
      <c r="K193" s="321" t="s">
        <v>24</v>
      </c>
      <c r="L193" s="54">
        <v>11.5</v>
      </c>
      <c r="M193" s="321" t="s">
        <v>25</v>
      </c>
      <c r="N193" s="249">
        <f t="shared" si="4"/>
        <v>11.5</v>
      </c>
      <c r="O193" s="250"/>
      <c r="P193" s="251"/>
    </row>
    <row r="194" spans="1:23" ht="12.75" customHeight="1">
      <c r="A194" s="106"/>
      <c r="B194" s="235"/>
      <c r="C194" s="2"/>
      <c r="D194" s="14" t="s">
        <v>233</v>
      </c>
      <c r="E194" s="9" t="s">
        <v>8</v>
      </c>
      <c r="F194" s="306"/>
      <c r="G194" s="321" t="s">
        <v>24</v>
      </c>
      <c r="H194" s="6"/>
      <c r="I194" s="321" t="s">
        <v>24</v>
      </c>
      <c r="J194" s="6"/>
      <c r="K194" s="321" t="s">
        <v>24</v>
      </c>
      <c r="L194" s="54">
        <v>46.6</v>
      </c>
      <c r="M194" s="321" t="s">
        <v>25</v>
      </c>
      <c r="N194" s="249">
        <f t="shared" si="4"/>
        <v>46.6</v>
      </c>
      <c r="O194" s="250"/>
      <c r="P194" s="251"/>
    </row>
    <row r="195" spans="1:23" ht="12.75" customHeight="1">
      <c r="A195" s="106"/>
      <c r="B195" s="235"/>
      <c r="C195" s="2"/>
      <c r="D195" s="14" t="s">
        <v>234</v>
      </c>
      <c r="E195" s="9" t="s">
        <v>8</v>
      </c>
      <c r="F195" s="306"/>
      <c r="G195" s="321" t="s">
        <v>24</v>
      </c>
      <c r="H195" s="6"/>
      <c r="I195" s="321" t="s">
        <v>24</v>
      </c>
      <c r="J195" s="6"/>
      <c r="K195" s="321" t="s">
        <v>24</v>
      </c>
      <c r="L195" s="54">
        <v>6.75</v>
      </c>
      <c r="M195" s="321" t="s">
        <v>25</v>
      </c>
      <c r="N195" s="249">
        <f t="shared" si="4"/>
        <v>6.75</v>
      </c>
      <c r="O195" s="250"/>
      <c r="P195" s="251"/>
    </row>
    <row r="196" spans="1:23" ht="12.75" customHeight="1">
      <c r="A196" s="106"/>
      <c r="B196" s="235"/>
      <c r="C196" s="2"/>
      <c r="D196" s="14" t="s">
        <v>235</v>
      </c>
      <c r="E196" s="9" t="s">
        <v>8</v>
      </c>
      <c r="F196" s="306"/>
      <c r="G196" s="321" t="s">
        <v>24</v>
      </c>
      <c r="H196" s="6"/>
      <c r="I196" s="321" t="s">
        <v>24</v>
      </c>
      <c r="J196" s="6"/>
      <c r="K196" s="321" t="s">
        <v>24</v>
      </c>
      <c r="L196" s="54">
        <v>13.73</v>
      </c>
      <c r="M196" s="321" t="s">
        <v>25</v>
      </c>
      <c r="N196" s="249">
        <f t="shared" si="4"/>
        <v>13.73</v>
      </c>
      <c r="O196" s="250"/>
      <c r="P196" s="251"/>
    </row>
    <row r="197" spans="1:23" ht="12.75" customHeight="1">
      <c r="A197" s="106"/>
      <c r="B197" s="235"/>
      <c r="C197" s="2"/>
      <c r="D197" s="14" t="s">
        <v>236</v>
      </c>
      <c r="E197" s="9" t="s">
        <v>8</v>
      </c>
      <c r="F197" s="306"/>
      <c r="G197" s="321" t="s">
        <v>24</v>
      </c>
      <c r="H197" s="6"/>
      <c r="I197" s="321" t="s">
        <v>24</v>
      </c>
      <c r="J197" s="6"/>
      <c r="K197" s="321" t="s">
        <v>24</v>
      </c>
      <c r="L197" s="54">
        <v>13.73</v>
      </c>
      <c r="M197" s="321" t="s">
        <v>25</v>
      </c>
      <c r="N197" s="249">
        <f t="shared" si="4"/>
        <v>13.73</v>
      </c>
      <c r="O197" s="250"/>
      <c r="P197" s="251"/>
    </row>
    <row r="198" spans="1:23" ht="12.75" customHeight="1">
      <c r="A198" s="106"/>
      <c r="B198" s="235"/>
      <c r="C198" s="2"/>
      <c r="D198" s="13"/>
      <c r="E198" s="9"/>
      <c r="F198" s="306"/>
      <c r="G198" s="6"/>
      <c r="H198" s="6"/>
      <c r="I198" s="6"/>
      <c r="J198" s="6"/>
      <c r="K198" s="6"/>
      <c r="L198" s="349" t="s">
        <v>23</v>
      </c>
      <c r="M198" s="306" t="s">
        <v>25</v>
      </c>
      <c r="N198" s="350">
        <f>SUM(N182:N197)</f>
        <v>503.06000000000012</v>
      </c>
      <c r="O198" s="250"/>
      <c r="P198" s="251"/>
    </row>
    <row r="199" spans="1:23" s="5" customFormat="1" ht="30.75" customHeight="1">
      <c r="A199" s="107" t="s">
        <v>329</v>
      </c>
      <c r="B199" s="229" t="s">
        <v>351</v>
      </c>
      <c r="C199" s="8">
        <v>10710</v>
      </c>
      <c r="D199" s="16" t="s">
        <v>325</v>
      </c>
      <c r="E199" s="9" t="s">
        <v>8</v>
      </c>
      <c r="F199" s="306"/>
      <c r="G199" s="6"/>
      <c r="H199" s="6"/>
      <c r="I199" s="6"/>
      <c r="J199" s="6"/>
      <c r="K199" s="6"/>
      <c r="L199" s="349"/>
      <c r="M199" s="306"/>
      <c r="N199" s="350"/>
      <c r="O199" s="313">
        <f>N202</f>
        <v>221.55</v>
      </c>
      <c r="P199" s="251">
        <v>124</v>
      </c>
      <c r="Q199" s="250"/>
      <c r="R199" s="250"/>
      <c r="S199" s="250"/>
      <c r="T199" s="250"/>
      <c r="U199" s="250"/>
      <c r="V199" s="250"/>
      <c r="W199" s="250"/>
    </row>
    <row r="200" spans="1:23" ht="12.75" customHeight="1">
      <c r="A200" s="106"/>
      <c r="B200" s="235"/>
      <c r="C200" s="2"/>
      <c r="D200" s="14" t="s">
        <v>330</v>
      </c>
      <c r="E200" s="9" t="s">
        <v>8</v>
      </c>
      <c r="F200" s="306">
        <v>17.670000000000002</v>
      </c>
      <c r="G200" s="321" t="s">
        <v>24</v>
      </c>
      <c r="H200" s="6">
        <v>9.5</v>
      </c>
      <c r="I200" s="321" t="s">
        <v>24</v>
      </c>
      <c r="J200" s="6"/>
      <c r="K200" s="321" t="s">
        <v>24</v>
      </c>
      <c r="L200" s="54"/>
      <c r="M200" s="321" t="s">
        <v>25</v>
      </c>
      <c r="N200" s="249">
        <f>ROUND(PRODUCT(F200:L200),2)</f>
        <v>167.87</v>
      </c>
      <c r="O200" s="250"/>
      <c r="P200" s="251"/>
    </row>
    <row r="201" spans="1:23" ht="12.75" customHeight="1">
      <c r="A201" s="106"/>
      <c r="B201" s="235"/>
      <c r="C201" s="2"/>
      <c r="D201" s="14" t="s">
        <v>331</v>
      </c>
      <c r="E201" s="9" t="s">
        <v>8</v>
      </c>
      <c r="F201" s="306">
        <v>5.65</v>
      </c>
      <c r="G201" s="321" t="s">
        <v>24</v>
      </c>
      <c r="H201" s="6">
        <v>9.5</v>
      </c>
      <c r="I201" s="321" t="s">
        <v>24</v>
      </c>
      <c r="J201" s="6"/>
      <c r="K201" s="321" t="s">
        <v>24</v>
      </c>
      <c r="L201" s="54"/>
      <c r="M201" s="306" t="s">
        <v>25</v>
      </c>
      <c r="N201" s="249">
        <f>ROUND(PRODUCT(F201:L201),2)</f>
        <v>53.68</v>
      </c>
      <c r="O201" s="250"/>
      <c r="P201" s="251"/>
    </row>
    <row r="202" spans="1:23" ht="12.75" customHeight="1">
      <c r="A202" s="106"/>
      <c r="B202" s="235"/>
      <c r="C202" s="2"/>
      <c r="D202" s="13"/>
      <c r="E202" s="9"/>
      <c r="F202" s="306"/>
      <c r="G202" s="6"/>
      <c r="H202" s="6"/>
      <c r="I202" s="6"/>
      <c r="J202" s="6"/>
      <c r="K202" s="6"/>
      <c r="L202" s="349" t="s">
        <v>23</v>
      </c>
      <c r="M202" s="306" t="s">
        <v>25</v>
      </c>
      <c r="N202" s="350">
        <f>SUM(N199:N201)</f>
        <v>221.55</v>
      </c>
      <c r="O202" s="250"/>
      <c r="P202" s="251"/>
    </row>
    <row r="203" spans="1:23" s="5" customFormat="1" ht="30.75" customHeight="1">
      <c r="A203" s="107" t="s">
        <v>30</v>
      </c>
      <c r="B203" s="268" t="s">
        <v>323</v>
      </c>
      <c r="C203" s="269" t="s">
        <v>326</v>
      </c>
      <c r="D203" s="16" t="s">
        <v>327</v>
      </c>
      <c r="E203" s="9" t="s">
        <v>8</v>
      </c>
      <c r="F203" s="306"/>
      <c r="G203" s="6"/>
      <c r="H203" s="6"/>
      <c r="I203" s="6"/>
      <c r="J203" s="6"/>
      <c r="K203" s="6"/>
      <c r="L203" s="349"/>
      <c r="M203" s="306"/>
      <c r="N203" s="350"/>
      <c r="O203" s="313">
        <f>N206</f>
        <v>89.09</v>
      </c>
      <c r="P203" s="251">
        <v>100.53</v>
      </c>
      <c r="Q203" s="250"/>
      <c r="R203" s="250"/>
      <c r="S203" s="250"/>
      <c r="T203" s="250"/>
      <c r="U203" s="250"/>
      <c r="V203" s="250"/>
      <c r="W203" s="250"/>
    </row>
    <row r="204" spans="1:23" ht="12.75" customHeight="1">
      <c r="A204" s="106"/>
      <c r="B204" s="235"/>
      <c r="C204" s="2"/>
      <c r="D204" s="14" t="s">
        <v>294</v>
      </c>
      <c r="E204" s="9" t="s">
        <v>8</v>
      </c>
      <c r="F204" s="306">
        <v>8.6199999999999992</v>
      </c>
      <c r="G204" s="321" t="s">
        <v>24</v>
      </c>
      <c r="H204" s="6">
        <v>9.5</v>
      </c>
      <c r="I204" s="321" t="s">
        <v>24</v>
      </c>
      <c r="J204" s="6"/>
      <c r="K204" s="321" t="s">
        <v>24</v>
      </c>
      <c r="L204" s="54"/>
      <c r="M204" s="321" t="s">
        <v>25</v>
      </c>
      <c r="N204" s="249">
        <f>ROUND(PRODUCT(F204:L204),2)</f>
        <v>81.89</v>
      </c>
      <c r="O204" s="250"/>
      <c r="P204" s="251"/>
    </row>
    <row r="205" spans="1:23" ht="12.75" customHeight="1">
      <c r="A205" s="106"/>
      <c r="B205" s="235"/>
      <c r="C205" s="2"/>
      <c r="D205" s="13"/>
      <c r="E205" s="9" t="s">
        <v>8</v>
      </c>
      <c r="F205" s="306">
        <v>0.48</v>
      </c>
      <c r="G205" s="321" t="s">
        <v>24</v>
      </c>
      <c r="H205" s="6"/>
      <c r="I205" s="321" t="s">
        <v>24</v>
      </c>
      <c r="J205" s="6"/>
      <c r="K205" s="321" t="s">
        <v>24</v>
      </c>
      <c r="L205" s="54">
        <v>15</v>
      </c>
      <c r="M205" s="306" t="s">
        <v>25</v>
      </c>
      <c r="N205" s="249">
        <f>ROUND(PRODUCT(F205:L205),2)</f>
        <v>7.2</v>
      </c>
      <c r="O205" s="250"/>
      <c r="P205" s="251"/>
    </row>
    <row r="206" spans="1:23" ht="12.75" customHeight="1">
      <c r="A206" s="106"/>
      <c r="B206" s="235"/>
      <c r="C206" s="2"/>
      <c r="D206" s="13"/>
      <c r="E206" s="9"/>
      <c r="F206" s="306"/>
      <c r="G206" s="6"/>
      <c r="H206" s="6"/>
      <c r="I206" s="6"/>
      <c r="J206" s="6"/>
      <c r="K206" s="6"/>
      <c r="L206" s="349" t="s">
        <v>23</v>
      </c>
      <c r="M206" s="306" t="s">
        <v>25</v>
      </c>
      <c r="N206" s="350">
        <f>SUM(N203:N205)</f>
        <v>89.09</v>
      </c>
      <c r="O206" s="250"/>
      <c r="P206" s="251"/>
    </row>
    <row r="207" spans="1:23" s="5" customFormat="1" ht="12.75" customHeight="1">
      <c r="A207" s="107" t="s">
        <v>31</v>
      </c>
      <c r="B207" s="229" t="s">
        <v>518</v>
      </c>
      <c r="C207" s="8" t="s">
        <v>208</v>
      </c>
      <c r="D207" s="16" t="s">
        <v>209</v>
      </c>
      <c r="E207" s="9" t="s">
        <v>18</v>
      </c>
      <c r="F207" s="306"/>
      <c r="G207" s="6"/>
      <c r="H207" s="6"/>
      <c r="I207" s="6"/>
      <c r="J207" s="6"/>
      <c r="K207" s="6"/>
      <c r="L207" s="54"/>
      <c r="M207" s="6"/>
      <c r="N207" s="105"/>
      <c r="O207" s="313">
        <f>N208</f>
        <v>18</v>
      </c>
      <c r="P207" s="251">
        <v>81.14</v>
      </c>
      <c r="Q207" s="250"/>
      <c r="R207" s="250"/>
      <c r="S207" s="250"/>
      <c r="T207" s="250"/>
      <c r="U207" s="250"/>
      <c r="V207" s="250"/>
      <c r="W207" s="250"/>
    </row>
    <row r="208" spans="1:23" ht="12.75" customHeight="1">
      <c r="A208" s="106"/>
      <c r="B208" s="235"/>
      <c r="C208" s="2"/>
      <c r="D208" s="14" t="s">
        <v>332</v>
      </c>
      <c r="E208" s="9" t="s">
        <v>18</v>
      </c>
      <c r="F208" s="306">
        <v>1.2</v>
      </c>
      <c r="G208" s="321" t="s">
        <v>24</v>
      </c>
      <c r="H208" s="6"/>
      <c r="I208" s="321" t="s">
        <v>24</v>
      </c>
      <c r="J208" s="6"/>
      <c r="K208" s="321" t="s">
        <v>24</v>
      </c>
      <c r="L208" s="54">
        <v>15</v>
      </c>
      <c r="M208" s="306" t="s">
        <v>25</v>
      </c>
      <c r="N208" s="249">
        <f>ROUND(PRODUCT(F208:L208),2)</f>
        <v>18</v>
      </c>
      <c r="O208" s="313"/>
      <c r="P208" s="251"/>
    </row>
    <row r="209" spans="1:23" ht="12.75" customHeight="1">
      <c r="A209" s="106"/>
      <c r="B209" s="235"/>
      <c r="C209" s="2"/>
      <c r="D209" s="13"/>
      <c r="E209" s="9"/>
      <c r="F209" s="306"/>
      <c r="G209" s="6"/>
      <c r="H209" s="6"/>
      <c r="I209" s="6"/>
      <c r="J209" s="6"/>
      <c r="K209" s="6"/>
      <c r="L209" s="349" t="s">
        <v>23</v>
      </c>
      <c r="M209" s="306" t="s">
        <v>25</v>
      </c>
      <c r="N209" s="350">
        <f>SUM(N207:N208)</f>
        <v>18</v>
      </c>
      <c r="O209" s="250"/>
      <c r="P209" s="251"/>
    </row>
    <row r="210" spans="1:23" ht="12.75" customHeight="1">
      <c r="A210" s="106"/>
      <c r="B210" s="235"/>
      <c r="C210" s="2"/>
      <c r="D210" s="13"/>
      <c r="E210" s="9"/>
      <c r="F210" s="306"/>
      <c r="G210" s="6"/>
      <c r="H210" s="6"/>
      <c r="I210" s="6"/>
      <c r="J210" s="6"/>
      <c r="K210" s="6"/>
      <c r="L210" s="54"/>
      <c r="M210" s="6"/>
      <c r="N210" s="105"/>
      <c r="O210" s="250"/>
      <c r="P210" s="251"/>
    </row>
    <row r="211" spans="1:23" ht="12.75" customHeight="1">
      <c r="A211" s="369" t="s">
        <v>33</v>
      </c>
      <c r="B211" s="370"/>
      <c r="C211" s="22"/>
      <c r="D211" s="12" t="s">
        <v>53</v>
      </c>
      <c r="E211" s="20"/>
      <c r="F211" s="348"/>
      <c r="G211" s="328"/>
      <c r="H211" s="328"/>
      <c r="I211" s="328"/>
      <c r="J211" s="328"/>
      <c r="K211" s="328"/>
      <c r="L211" s="329"/>
      <c r="M211" s="328"/>
      <c r="N211" s="330"/>
      <c r="O211" s="250"/>
      <c r="P211" s="251"/>
    </row>
    <row r="212" spans="1:23" s="242" customFormat="1" ht="22.5">
      <c r="A212" s="107" t="s">
        <v>237</v>
      </c>
      <c r="B212" s="229" t="s">
        <v>351</v>
      </c>
      <c r="C212" s="8">
        <v>94228</v>
      </c>
      <c r="D212" s="267" t="s">
        <v>563</v>
      </c>
      <c r="E212" s="7" t="s">
        <v>18</v>
      </c>
      <c r="G212" s="322"/>
      <c r="H212" s="322"/>
      <c r="I212" s="322"/>
      <c r="J212" s="322"/>
      <c r="K212" s="322"/>
      <c r="L212" s="331"/>
      <c r="M212" s="322"/>
      <c r="N212" s="324"/>
      <c r="O212" s="325">
        <f>N214</f>
        <v>75</v>
      </c>
      <c r="P212" s="351">
        <v>93.7</v>
      </c>
      <c r="Q212" s="326"/>
      <c r="R212" s="326"/>
      <c r="S212" s="326"/>
      <c r="T212" s="326"/>
      <c r="U212" s="326"/>
      <c r="V212" s="326"/>
      <c r="W212" s="326"/>
    </row>
    <row r="213" spans="1:23" ht="12" customHeight="1">
      <c r="A213" s="106"/>
      <c r="B213" s="235"/>
      <c r="C213" s="2"/>
      <c r="D213" s="13"/>
      <c r="E213" s="9" t="s">
        <v>18</v>
      </c>
      <c r="F213" s="321">
        <v>37.5</v>
      </c>
      <c r="G213" s="321" t="s">
        <v>24</v>
      </c>
      <c r="H213" s="6"/>
      <c r="I213" s="321" t="s">
        <v>24</v>
      </c>
      <c r="J213" s="6"/>
      <c r="K213" s="321" t="s">
        <v>24</v>
      </c>
      <c r="L213" s="54">
        <v>2</v>
      </c>
      <c r="M213" s="321" t="s">
        <v>25</v>
      </c>
      <c r="N213" s="249">
        <f>ROUND(PRODUCT(F213:L213),2)</f>
        <v>75</v>
      </c>
      <c r="O213" s="250"/>
      <c r="P213" s="251"/>
    </row>
    <row r="214" spans="1:23" ht="12.75" customHeight="1">
      <c r="A214" s="106"/>
      <c r="B214" s="235"/>
      <c r="C214" s="2"/>
      <c r="D214" s="13"/>
      <c r="E214" s="9"/>
      <c r="F214" s="306"/>
      <c r="G214" s="6"/>
      <c r="H214" s="6"/>
      <c r="I214" s="6"/>
      <c r="J214" s="6"/>
      <c r="K214" s="6"/>
      <c r="L214" s="349" t="s">
        <v>23</v>
      </c>
      <c r="M214" s="306" t="s">
        <v>25</v>
      </c>
      <c r="N214" s="350">
        <f>SUM(N212:N213)</f>
        <v>75</v>
      </c>
      <c r="O214" s="250"/>
      <c r="P214" s="251"/>
    </row>
    <row r="215" spans="1:23" s="242" customFormat="1" ht="22.5" customHeight="1">
      <c r="A215" s="107" t="s">
        <v>238</v>
      </c>
      <c r="B215" s="229" t="s">
        <v>351</v>
      </c>
      <c r="C215" s="8">
        <v>94231</v>
      </c>
      <c r="D215" s="17" t="s">
        <v>197</v>
      </c>
      <c r="E215" s="7" t="s">
        <v>18</v>
      </c>
      <c r="G215" s="322"/>
      <c r="H215" s="322"/>
      <c r="I215" s="322"/>
      <c r="J215" s="322"/>
      <c r="K215" s="322"/>
      <c r="L215" s="331"/>
      <c r="M215" s="322"/>
      <c r="N215" s="324"/>
      <c r="O215" s="313">
        <f>N217</f>
        <v>17.8</v>
      </c>
      <c r="P215" s="351">
        <v>56.13</v>
      </c>
      <c r="Q215" s="326"/>
      <c r="R215" s="326"/>
      <c r="S215" s="326"/>
      <c r="T215" s="326"/>
      <c r="U215" s="326"/>
      <c r="V215" s="326"/>
      <c r="W215" s="326"/>
    </row>
    <row r="216" spans="1:23" ht="12" customHeight="1">
      <c r="A216" s="106"/>
      <c r="B216" s="235"/>
      <c r="C216" s="2"/>
      <c r="D216" s="13"/>
      <c r="E216" s="9" t="s">
        <v>18</v>
      </c>
      <c r="F216" s="321">
        <v>8.9</v>
      </c>
      <c r="G216" s="321" t="s">
        <v>24</v>
      </c>
      <c r="H216" s="6"/>
      <c r="I216" s="321" t="s">
        <v>24</v>
      </c>
      <c r="J216" s="6"/>
      <c r="K216" s="321" t="s">
        <v>24</v>
      </c>
      <c r="L216" s="54">
        <v>2</v>
      </c>
      <c r="M216" s="321" t="s">
        <v>25</v>
      </c>
      <c r="N216" s="249">
        <f>ROUND(PRODUCT(F216:L216),2)</f>
        <v>17.8</v>
      </c>
      <c r="O216" s="250"/>
      <c r="P216" s="251"/>
    </row>
    <row r="217" spans="1:23" ht="12.75" customHeight="1">
      <c r="A217" s="106"/>
      <c r="B217" s="235"/>
      <c r="C217" s="2"/>
      <c r="D217" s="18"/>
      <c r="E217" s="9"/>
      <c r="F217" s="306"/>
      <c r="G217" s="6"/>
      <c r="H217" s="6"/>
      <c r="I217" s="6"/>
      <c r="J217" s="6"/>
      <c r="K217" s="6"/>
      <c r="L217" s="349" t="s">
        <v>23</v>
      </c>
      <c r="M217" s="306" t="s">
        <v>25</v>
      </c>
      <c r="N217" s="350">
        <f>SUM(N215:N216)</f>
        <v>17.8</v>
      </c>
      <c r="O217" s="250"/>
      <c r="P217" s="251"/>
    </row>
    <row r="218" spans="1:23" ht="12.75" customHeight="1">
      <c r="A218" s="106"/>
      <c r="B218" s="235"/>
      <c r="C218" s="2"/>
      <c r="D218" s="18"/>
      <c r="E218" s="9"/>
      <c r="F218" s="306"/>
      <c r="G218" s="6"/>
      <c r="H218" s="6"/>
      <c r="I218" s="6"/>
      <c r="J218" s="6"/>
      <c r="K218" s="6"/>
      <c r="L218" s="349"/>
      <c r="M218" s="306"/>
      <c r="N218" s="350"/>
      <c r="O218" s="250"/>
      <c r="P218" s="251"/>
    </row>
    <row r="219" spans="1:23" ht="12.75" customHeight="1">
      <c r="A219" s="232" t="s">
        <v>36</v>
      </c>
      <c r="B219" s="233"/>
      <c r="C219" s="23"/>
      <c r="D219" s="226" t="s">
        <v>54</v>
      </c>
      <c r="E219" s="19"/>
      <c r="F219" s="327"/>
      <c r="G219" s="328"/>
      <c r="H219" s="328"/>
      <c r="I219" s="328"/>
      <c r="J219" s="328"/>
      <c r="K219" s="328"/>
      <c r="L219" s="329"/>
      <c r="M219" s="328"/>
      <c r="N219" s="330"/>
      <c r="O219" s="250"/>
      <c r="P219" s="251"/>
    </row>
    <row r="220" spans="1:23" s="242" customFormat="1" ht="22.5">
      <c r="A220" s="107" t="s">
        <v>37</v>
      </c>
      <c r="B220" s="229" t="s">
        <v>518</v>
      </c>
      <c r="C220" s="8" t="s">
        <v>100</v>
      </c>
      <c r="D220" s="220" t="s">
        <v>101</v>
      </c>
      <c r="E220" s="7" t="s">
        <v>8</v>
      </c>
      <c r="G220" s="322"/>
      <c r="H220" s="322"/>
      <c r="I220" s="322"/>
      <c r="J220" s="322"/>
      <c r="K220" s="322"/>
      <c r="L220" s="331"/>
      <c r="M220" s="322"/>
      <c r="N220" s="324"/>
      <c r="O220" s="325">
        <f>N243</f>
        <v>31.500000000000007</v>
      </c>
      <c r="P220" s="278">
        <v>504.44</v>
      </c>
      <c r="Q220" s="326"/>
      <c r="R220" s="326"/>
      <c r="S220" s="326"/>
      <c r="T220" s="326"/>
      <c r="U220" s="326"/>
      <c r="V220" s="326"/>
      <c r="W220" s="326"/>
    </row>
    <row r="221" spans="1:23" ht="12.75" customHeight="1">
      <c r="A221" s="107"/>
      <c r="B221" s="229"/>
      <c r="C221" s="8"/>
      <c r="D221" s="209" t="s">
        <v>240</v>
      </c>
      <c r="E221" s="9" t="s">
        <v>8</v>
      </c>
      <c r="F221" s="306"/>
      <c r="G221" s="6" t="s">
        <v>24</v>
      </c>
      <c r="H221" s="6">
        <v>0.7</v>
      </c>
      <c r="I221" s="6" t="s">
        <v>24</v>
      </c>
      <c r="J221" s="6">
        <v>2.1</v>
      </c>
      <c r="K221" s="6" t="s">
        <v>24</v>
      </c>
      <c r="L221" s="318"/>
      <c r="M221" s="306" t="s">
        <v>25</v>
      </c>
      <c r="N221" s="249">
        <f t="shared" ref="N221:N242" si="5">ROUND(PRODUCT(F221:L221),2)</f>
        <v>1.47</v>
      </c>
      <c r="O221" s="221"/>
      <c r="P221" s="251"/>
    </row>
    <row r="222" spans="1:23" ht="12.75" customHeight="1">
      <c r="A222" s="107"/>
      <c r="B222" s="229"/>
      <c r="C222" s="8"/>
      <c r="D222" s="209" t="s">
        <v>240</v>
      </c>
      <c r="E222" s="9" t="s">
        <v>8</v>
      </c>
      <c r="F222" s="306"/>
      <c r="G222" s="6" t="s">
        <v>24</v>
      </c>
      <c r="H222" s="6">
        <v>0.6</v>
      </c>
      <c r="I222" s="6" t="s">
        <v>24</v>
      </c>
      <c r="J222" s="6">
        <v>2.1</v>
      </c>
      <c r="K222" s="6" t="s">
        <v>24</v>
      </c>
      <c r="L222" s="318"/>
      <c r="M222" s="306" t="s">
        <v>25</v>
      </c>
      <c r="N222" s="249">
        <f t="shared" si="5"/>
        <v>1.26</v>
      </c>
      <c r="O222" s="221"/>
      <c r="P222" s="251"/>
    </row>
    <row r="223" spans="1:23" ht="12.75" customHeight="1">
      <c r="A223" s="107"/>
      <c r="B223" s="229"/>
      <c r="C223" s="8"/>
      <c r="D223" s="209" t="s">
        <v>240</v>
      </c>
      <c r="E223" s="9" t="s">
        <v>8</v>
      </c>
      <c r="F223" s="306"/>
      <c r="G223" s="6" t="s">
        <v>24</v>
      </c>
      <c r="H223" s="6">
        <v>0.6</v>
      </c>
      <c r="I223" s="6" t="s">
        <v>24</v>
      </c>
      <c r="J223" s="6">
        <v>2.1</v>
      </c>
      <c r="K223" s="6" t="s">
        <v>24</v>
      </c>
      <c r="L223" s="318"/>
      <c r="M223" s="306" t="s">
        <v>25</v>
      </c>
      <c r="N223" s="249">
        <f t="shared" si="5"/>
        <v>1.26</v>
      </c>
      <c r="O223" s="221"/>
      <c r="P223" s="251"/>
    </row>
    <row r="224" spans="1:23" ht="12.75" customHeight="1">
      <c r="A224" s="107"/>
      <c r="B224" s="229"/>
      <c r="C224" s="8"/>
      <c r="D224" s="209" t="s">
        <v>241</v>
      </c>
      <c r="E224" s="9" t="s">
        <v>8</v>
      </c>
      <c r="F224" s="306"/>
      <c r="G224" s="6" t="s">
        <v>24</v>
      </c>
      <c r="H224" s="6">
        <v>0.7</v>
      </c>
      <c r="I224" s="6" t="s">
        <v>24</v>
      </c>
      <c r="J224" s="6">
        <v>2.1</v>
      </c>
      <c r="K224" s="6" t="s">
        <v>24</v>
      </c>
      <c r="L224" s="318"/>
      <c r="M224" s="306" t="s">
        <v>25</v>
      </c>
      <c r="N224" s="249">
        <f t="shared" si="5"/>
        <v>1.47</v>
      </c>
      <c r="O224" s="221"/>
      <c r="P224" s="251"/>
    </row>
    <row r="225" spans="1:16" ht="12.75" customHeight="1">
      <c r="A225" s="107"/>
      <c r="B225" s="229"/>
      <c r="C225" s="8"/>
      <c r="D225" s="209" t="s">
        <v>241</v>
      </c>
      <c r="E225" s="9" t="s">
        <v>8</v>
      </c>
      <c r="F225" s="306"/>
      <c r="G225" s="6" t="s">
        <v>24</v>
      </c>
      <c r="H225" s="6">
        <v>0.6</v>
      </c>
      <c r="I225" s="6" t="s">
        <v>24</v>
      </c>
      <c r="J225" s="6">
        <v>2.1</v>
      </c>
      <c r="K225" s="6" t="s">
        <v>24</v>
      </c>
      <c r="L225" s="318"/>
      <c r="M225" s="306" t="s">
        <v>25</v>
      </c>
      <c r="N225" s="249">
        <f t="shared" si="5"/>
        <v>1.26</v>
      </c>
      <c r="O225" s="221"/>
      <c r="P225" s="251"/>
    </row>
    <row r="226" spans="1:16" ht="12.75" customHeight="1">
      <c r="A226" s="107"/>
      <c r="B226" s="229"/>
      <c r="C226" s="8"/>
      <c r="D226" s="209" t="s">
        <v>241</v>
      </c>
      <c r="E226" s="9" t="s">
        <v>8</v>
      </c>
      <c r="F226" s="306"/>
      <c r="G226" s="6" t="s">
        <v>24</v>
      </c>
      <c r="H226" s="6">
        <v>0.6</v>
      </c>
      <c r="I226" s="6" t="s">
        <v>24</v>
      </c>
      <c r="J226" s="6">
        <v>2.1</v>
      </c>
      <c r="K226" s="6" t="s">
        <v>24</v>
      </c>
      <c r="L226" s="318"/>
      <c r="M226" s="306" t="s">
        <v>25</v>
      </c>
      <c r="N226" s="249">
        <f t="shared" si="5"/>
        <v>1.26</v>
      </c>
      <c r="O226" s="221"/>
      <c r="P226" s="251"/>
    </row>
    <row r="227" spans="1:16" ht="12.75" customHeight="1">
      <c r="A227" s="107"/>
      <c r="B227" s="229"/>
      <c r="C227" s="8"/>
      <c r="D227" s="209" t="s">
        <v>242</v>
      </c>
      <c r="E227" s="9" t="s">
        <v>8</v>
      </c>
      <c r="F227" s="306"/>
      <c r="G227" s="6" t="s">
        <v>24</v>
      </c>
      <c r="H227" s="6">
        <v>0.8</v>
      </c>
      <c r="I227" s="6" t="s">
        <v>24</v>
      </c>
      <c r="J227" s="6">
        <v>2.1</v>
      </c>
      <c r="K227" s="6" t="s">
        <v>24</v>
      </c>
      <c r="L227" s="318"/>
      <c r="M227" s="306" t="s">
        <v>25</v>
      </c>
      <c r="N227" s="249">
        <f t="shared" si="5"/>
        <v>1.68</v>
      </c>
      <c r="O227" s="221"/>
      <c r="P227" s="251"/>
    </row>
    <row r="228" spans="1:16" ht="12.75" customHeight="1">
      <c r="A228" s="107"/>
      <c r="B228" s="229"/>
      <c r="C228" s="8"/>
      <c r="D228" s="209" t="s">
        <v>243</v>
      </c>
      <c r="E228" s="9" t="s">
        <v>8</v>
      </c>
      <c r="F228" s="306"/>
      <c r="G228" s="6" t="s">
        <v>24</v>
      </c>
      <c r="H228" s="6">
        <v>0.7</v>
      </c>
      <c r="I228" s="6" t="s">
        <v>24</v>
      </c>
      <c r="J228" s="6">
        <v>2.1</v>
      </c>
      <c r="K228" s="6" t="s">
        <v>24</v>
      </c>
      <c r="L228" s="318"/>
      <c r="M228" s="306" t="s">
        <v>25</v>
      </c>
      <c r="N228" s="249">
        <f t="shared" si="5"/>
        <v>1.47</v>
      </c>
      <c r="O228" s="221"/>
      <c r="P228" s="251"/>
    </row>
    <row r="229" spans="1:16" ht="12.75" customHeight="1">
      <c r="A229" s="107"/>
      <c r="B229" s="229"/>
      <c r="C229" s="8"/>
      <c r="D229" s="209" t="s">
        <v>239</v>
      </c>
      <c r="E229" s="9" t="s">
        <v>8</v>
      </c>
      <c r="F229" s="306"/>
      <c r="G229" s="6" t="s">
        <v>24</v>
      </c>
      <c r="H229" s="6">
        <v>0.8</v>
      </c>
      <c r="I229" s="6" t="s">
        <v>24</v>
      </c>
      <c r="J229" s="6">
        <v>2.1</v>
      </c>
      <c r="K229" s="6" t="s">
        <v>24</v>
      </c>
      <c r="L229" s="318"/>
      <c r="M229" s="306" t="s">
        <v>25</v>
      </c>
      <c r="N229" s="249">
        <f t="shared" si="5"/>
        <v>1.68</v>
      </c>
      <c r="O229" s="221"/>
      <c r="P229" s="251"/>
    </row>
    <row r="230" spans="1:16" ht="12.75" customHeight="1">
      <c r="A230" s="107"/>
      <c r="B230" s="229"/>
      <c r="C230" s="8"/>
      <c r="D230" s="209" t="s">
        <v>251</v>
      </c>
      <c r="E230" s="9" t="s">
        <v>8</v>
      </c>
      <c r="F230" s="306"/>
      <c r="G230" s="6" t="s">
        <v>24</v>
      </c>
      <c r="H230" s="6">
        <v>0.7</v>
      </c>
      <c r="I230" s="6" t="s">
        <v>24</v>
      </c>
      <c r="J230" s="6">
        <v>2.1</v>
      </c>
      <c r="K230" s="6" t="s">
        <v>24</v>
      </c>
      <c r="L230" s="318"/>
      <c r="M230" s="306" t="s">
        <v>25</v>
      </c>
      <c r="N230" s="249">
        <f t="shared" si="5"/>
        <v>1.47</v>
      </c>
      <c r="O230" s="221"/>
      <c r="P230" s="251"/>
    </row>
    <row r="231" spans="1:16" ht="12.75" customHeight="1">
      <c r="A231" s="107"/>
      <c r="B231" s="229"/>
      <c r="C231" s="8"/>
      <c r="D231" s="209" t="s">
        <v>252</v>
      </c>
      <c r="E231" s="9" t="s">
        <v>8</v>
      </c>
      <c r="F231" s="306"/>
      <c r="G231" s="6" t="s">
        <v>24</v>
      </c>
      <c r="H231" s="6">
        <v>0.8</v>
      </c>
      <c r="I231" s="6" t="s">
        <v>24</v>
      </c>
      <c r="J231" s="6">
        <v>2.1</v>
      </c>
      <c r="K231" s="6" t="s">
        <v>24</v>
      </c>
      <c r="L231" s="318"/>
      <c r="M231" s="306" t="s">
        <v>25</v>
      </c>
      <c r="N231" s="249">
        <f t="shared" si="5"/>
        <v>1.68</v>
      </c>
      <c r="O231" s="221"/>
      <c r="P231" s="251"/>
    </row>
    <row r="232" spans="1:16" ht="12.75" customHeight="1">
      <c r="A232" s="107"/>
      <c r="B232" s="229"/>
      <c r="C232" s="8"/>
      <c r="D232" s="209" t="s">
        <v>252</v>
      </c>
      <c r="E232" s="9" t="s">
        <v>8</v>
      </c>
      <c r="F232" s="306"/>
      <c r="G232" s="6" t="s">
        <v>24</v>
      </c>
      <c r="H232" s="6">
        <v>0.6</v>
      </c>
      <c r="I232" s="6" t="s">
        <v>24</v>
      </c>
      <c r="J232" s="6">
        <v>2.1</v>
      </c>
      <c r="K232" s="6" t="s">
        <v>24</v>
      </c>
      <c r="L232" s="318"/>
      <c r="M232" s="306" t="s">
        <v>25</v>
      </c>
      <c r="N232" s="249">
        <f t="shared" si="5"/>
        <v>1.26</v>
      </c>
      <c r="O232" s="221"/>
      <c r="P232" s="251"/>
    </row>
    <row r="233" spans="1:16" ht="12.75" customHeight="1">
      <c r="A233" s="107"/>
      <c r="B233" s="229"/>
      <c r="C233" s="8"/>
      <c r="D233" s="209" t="s">
        <v>248</v>
      </c>
      <c r="E233" s="9" t="s">
        <v>8</v>
      </c>
      <c r="F233" s="306"/>
      <c r="G233" s="6" t="s">
        <v>24</v>
      </c>
      <c r="H233" s="6">
        <v>0.6</v>
      </c>
      <c r="I233" s="6" t="s">
        <v>24</v>
      </c>
      <c r="J233" s="6">
        <v>2.1</v>
      </c>
      <c r="K233" s="6" t="s">
        <v>24</v>
      </c>
      <c r="L233" s="318"/>
      <c r="M233" s="306" t="s">
        <v>25</v>
      </c>
      <c r="N233" s="249">
        <f t="shared" si="5"/>
        <v>1.26</v>
      </c>
      <c r="O233" s="221"/>
      <c r="P233" s="251"/>
    </row>
    <row r="234" spans="1:16" ht="12.75" customHeight="1">
      <c r="A234" s="107"/>
      <c r="B234" s="229"/>
      <c r="C234" s="8"/>
      <c r="D234" s="209" t="s">
        <v>247</v>
      </c>
      <c r="E234" s="9" t="s">
        <v>8</v>
      </c>
      <c r="F234" s="306"/>
      <c r="G234" s="6" t="s">
        <v>24</v>
      </c>
      <c r="H234" s="6">
        <v>0.8</v>
      </c>
      <c r="I234" s="6" t="s">
        <v>24</v>
      </c>
      <c r="J234" s="6">
        <v>2.1</v>
      </c>
      <c r="K234" s="6" t="s">
        <v>24</v>
      </c>
      <c r="L234" s="318"/>
      <c r="M234" s="306" t="s">
        <v>25</v>
      </c>
      <c r="N234" s="249">
        <f t="shared" si="5"/>
        <v>1.68</v>
      </c>
      <c r="O234" s="221"/>
      <c r="P234" s="251"/>
    </row>
    <row r="235" spans="1:16" ht="12.75" customHeight="1">
      <c r="A235" s="107"/>
      <c r="B235" s="229"/>
      <c r="C235" s="8"/>
      <c r="D235" s="209" t="s">
        <v>249</v>
      </c>
      <c r="E235" s="9" t="s">
        <v>8</v>
      </c>
      <c r="F235" s="306"/>
      <c r="G235" s="6" t="s">
        <v>24</v>
      </c>
      <c r="H235" s="6">
        <v>0.6</v>
      </c>
      <c r="I235" s="6" t="s">
        <v>24</v>
      </c>
      <c r="J235" s="6">
        <v>2.1</v>
      </c>
      <c r="K235" s="6" t="s">
        <v>24</v>
      </c>
      <c r="L235" s="318"/>
      <c r="M235" s="306" t="s">
        <v>25</v>
      </c>
      <c r="N235" s="249">
        <f t="shared" si="5"/>
        <v>1.26</v>
      </c>
      <c r="O235" s="221"/>
      <c r="P235" s="251"/>
    </row>
    <row r="236" spans="1:16" ht="12.75" customHeight="1">
      <c r="A236" s="107"/>
      <c r="B236" s="229"/>
      <c r="C236" s="8"/>
      <c r="D236" s="209" t="s">
        <v>210</v>
      </c>
      <c r="E236" s="9" t="s">
        <v>8</v>
      </c>
      <c r="F236" s="306"/>
      <c r="G236" s="6" t="s">
        <v>24</v>
      </c>
      <c r="H236" s="6">
        <v>0.6</v>
      </c>
      <c r="I236" s="6" t="s">
        <v>24</v>
      </c>
      <c r="J236" s="6">
        <v>2.1</v>
      </c>
      <c r="K236" s="6" t="s">
        <v>24</v>
      </c>
      <c r="L236" s="318"/>
      <c r="M236" s="306" t="s">
        <v>25</v>
      </c>
      <c r="N236" s="249">
        <f t="shared" si="5"/>
        <v>1.26</v>
      </c>
      <c r="O236" s="221"/>
      <c r="P236" s="251"/>
    </row>
    <row r="237" spans="1:16" ht="12.75" customHeight="1">
      <c r="A237" s="107"/>
      <c r="B237" s="229"/>
      <c r="C237" s="8"/>
      <c r="D237" s="209" t="s">
        <v>250</v>
      </c>
      <c r="E237" s="9" t="s">
        <v>8</v>
      </c>
      <c r="F237" s="306"/>
      <c r="G237" s="6" t="s">
        <v>24</v>
      </c>
      <c r="H237" s="6">
        <v>0.7</v>
      </c>
      <c r="I237" s="6" t="s">
        <v>24</v>
      </c>
      <c r="J237" s="6">
        <v>2.1</v>
      </c>
      <c r="K237" s="6" t="s">
        <v>24</v>
      </c>
      <c r="L237" s="318"/>
      <c r="M237" s="306" t="s">
        <v>25</v>
      </c>
      <c r="N237" s="249">
        <f t="shared" si="5"/>
        <v>1.47</v>
      </c>
      <c r="O237" s="221"/>
      <c r="P237" s="251"/>
    </row>
    <row r="238" spans="1:16" ht="12.75" customHeight="1">
      <c r="A238" s="107"/>
      <c r="B238" s="229"/>
      <c r="C238" s="8"/>
      <c r="D238" s="209" t="s">
        <v>253</v>
      </c>
      <c r="E238" s="9" t="s">
        <v>8</v>
      </c>
      <c r="F238" s="306"/>
      <c r="G238" s="6" t="s">
        <v>24</v>
      </c>
      <c r="H238" s="6">
        <v>0.6</v>
      </c>
      <c r="I238" s="6" t="s">
        <v>24</v>
      </c>
      <c r="J238" s="6">
        <v>2.1</v>
      </c>
      <c r="K238" s="6" t="s">
        <v>24</v>
      </c>
      <c r="L238" s="318"/>
      <c r="M238" s="306" t="s">
        <v>25</v>
      </c>
      <c r="N238" s="249">
        <f t="shared" si="5"/>
        <v>1.26</v>
      </c>
      <c r="O238" s="221"/>
      <c r="P238" s="251"/>
    </row>
    <row r="239" spans="1:16" ht="12.75" customHeight="1">
      <c r="A239" s="107"/>
      <c r="B239" s="229"/>
      <c r="C239" s="8"/>
      <c r="D239" s="209" t="s">
        <v>250</v>
      </c>
      <c r="E239" s="9" t="s">
        <v>8</v>
      </c>
      <c r="F239" s="306"/>
      <c r="G239" s="6" t="s">
        <v>24</v>
      </c>
      <c r="H239" s="6">
        <v>0.6</v>
      </c>
      <c r="I239" s="6" t="s">
        <v>24</v>
      </c>
      <c r="J239" s="6">
        <v>2.1</v>
      </c>
      <c r="K239" s="6" t="s">
        <v>24</v>
      </c>
      <c r="L239" s="318"/>
      <c r="M239" s="306" t="s">
        <v>25</v>
      </c>
      <c r="N239" s="249">
        <f t="shared" si="5"/>
        <v>1.26</v>
      </c>
      <c r="O239" s="221"/>
      <c r="P239" s="251"/>
    </row>
    <row r="240" spans="1:16" ht="12.75" customHeight="1">
      <c r="A240" s="107"/>
      <c r="B240" s="229"/>
      <c r="C240" s="8"/>
      <c r="D240" s="209" t="s">
        <v>244</v>
      </c>
      <c r="E240" s="9" t="s">
        <v>8</v>
      </c>
      <c r="F240" s="306"/>
      <c r="G240" s="6" t="s">
        <v>24</v>
      </c>
      <c r="H240" s="6">
        <v>0.7</v>
      </c>
      <c r="I240" s="6" t="s">
        <v>24</v>
      </c>
      <c r="J240" s="6">
        <v>2.1</v>
      </c>
      <c r="K240" s="6" t="s">
        <v>24</v>
      </c>
      <c r="L240" s="318"/>
      <c r="M240" s="306" t="s">
        <v>25</v>
      </c>
      <c r="N240" s="249">
        <f t="shared" si="5"/>
        <v>1.47</v>
      </c>
      <c r="O240" s="221"/>
      <c r="P240" s="251"/>
    </row>
    <row r="241" spans="1:23" ht="12.75" customHeight="1">
      <c r="A241" s="107"/>
      <c r="B241" s="229"/>
      <c r="C241" s="8"/>
      <c r="D241" s="209" t="s">
        <v>245</v>
      </c>
      <c r="E241" s="9" t="s">
        <v>8</v>
      </c>
      <c r="F241" s="306"/>
      <c r="G241" s="6" t="s">
        <v>24</v>
      </c>
      <c r="H241" s="6">
        <v>0.7</v>
      </c>
      <c r="I241" s="6" t="s">
        <v>24</v>
      </c>
      <c r="J241" s="6">
        <v>2.1</v>
      </c>
      <c r="K241" s="6" t="s">
        <v>24</v>
      </c>
      <c r="L241" s="318"/>
      <c r="M241" s="306" t="s">
        <v>25</v>
      </c>
      <c r="N241" s="249">
        <f t="shared" si="5"/>
        <v>1.47</v>
      </c>
      <c r="O241" s="221"/>
      <c r="P241" s="251"/>
    </row>
    <row r="242" spans="1:23" ht="12.75" customHeight="1">
      <c r="A242" s="107"/>
      <c r="B242" s="229"/>
      <c r="C242" s="8"/>
      <c r="D242" s="209" t="s">
        <v>246</v>
      </c>
      <c r="E242" s="9" t="s">
        <v>8</v>
      </c>
      <c r="F242" s="306"/>
      <c r="G242" s="6" t="s">
        <v>24</v>
      </c>
      <c r="H242" s="6">
        <v>0.9</v>
      </c>
      <c r="I242" s="6" t="s">
        <v>24</v>
      </c>
      <c r="J242" s="6">
        <v>2.1</v>
      </c>
      <c r="K242" s="6" t="s">
        <v>24</v>
      </c>
      <c r="L242" s="318"/>
      <c r="M242" s="306" t="s">
        <v>25</v>
      </c>
      <c r="N242" s="249">
        <f t="shared" si="5"/>
        <v>1.89</v>
      </c>
      <c r="O242" s="221"/>
      <c r="P242" s="251"/>
    </row>
    <row r="243" spans="1:23" ht="12.75" customHeight="1">
      <c r="A243" s="107"/>
      <c r="B243" s="229"/>
      <c r="C243" s="8"/>
      <c r="D243" s="222"/>
      <c r="E243" s="9"/>
      <c r="F243" s="306"/>
      <c r="G243" s="6"/>
      <c r="H243" s="6"/>
      <c r="I243" s="6"/>
      <c r="J243" s="6"/>
      <c r="K243" s="6"/>
      <c r="L243" s="318" t="s">
        <v>23</v>
      </c>
      <c r="M243" s="306" t="s">
        <v>25</v>
      </c>
      <c r="N243" s="320">
        <f>SUM(N220:N242)</f>
        <v>31.500000000000007</v>
      </c>
      <c r="O243" s="250"/>
      <c r="P243" s="251"/>
    </row>
    <row r="244" spans="1:23" ht="12.75" customHeight="1">
      <c r="A244" s="107"/>
      <c r="B244" s="229"/>
      <c r="C244" s="8"/>
      <c r="D244" s="222"/>
      <c r="E244" s="9"/>
      <c r="F244" s="306"/>
      <c r="G244" s="6"/>
      <c r="H244" s="6"/>
      <c r="I244" s="6"/>
      <c r="J244" s="6"/>
      <c r="K244" s="6"/>
      <c r="L244" s="318"/>
      <c r="M244" s="306"/>
      <c r="N244" s="320"/>
      <c r="O244" s="250"/>
      <c r="P244" s="251"/>
    </row>
    <row r="245" spans="1:23" s="5" customFormat="1" ht="22.5">
      <c r="A245" s="107" t="s">
        <v>38</v>
      </c>
      <c r="B245" s="229" t="s">
        <v>518</v>
      </c>
      <c r="C245" s="8" t="s">
        <v>102</v>
      </c>
      <c r="D245" s="200" t="s">
        <v>103</v>
      </c>
      <c r="E245" s="9" t="s">
        <v>457</v>
      </c>
      <c r="F245" s="306"/>
      <c r="G245" s="6"/>
      <c r="H245" s="6"/>
      <c r="I245" s="6"/>
      <c r="J245" s="6"/>
      <c r="K245" s="6"/>
      <c r="L245" s="54"/>
      <c r="M245" s="6"/>
      <c r="N245" s="105"/>
      <c r="O245" s="313">
        <f>N249</f>
        <v>1.7999999999999998</v>
      </c>
      <c r="P245" s="278">
        <v>336.52</v>
      </c>
      <c r="Q245" s="250"/>
      <c r="R245" s="250"/>
      <c r="S245" s="250"/>
      <c r="T245" s="250"/>
      <c r="U245" s="250"/>
      <c r="V245" s="250"/>
      <c r="W245" s="250"/>
    </row>
    <row r="246" spans="1:23" ht="12.75" customHeight="1">
      <c r="A246" s="107"/>
      <c r="B246" s="229"/>
      <c r="C246" s="8"/>
      <c r="D246" s="209" t="s">
        <v>254</v>
      </c>
      <c r="E246" s="9" t="s">
        <v>457</v>
      </c>
      <c r="F246" s="306"/>
      <c r="G246" s="6"/>
      <c r="H246" s="6">
        <v>0.6</v>
      </c>
      <c r="I246" s="6" t="s">
        <v>24</v>
      </c>
      <c r="J246" s="6">
        <v>1</v>
      </c>
      <c r="K246" s="6"/>
      <c r="L246" s="54"/>
      <c r="M246" s="6"/>
      <c r="N246" s="249">
        <f>ROUND(PRODUCT(F246:L246),2)</f>
        <v>0.6</v>
      </c>
      <c r="O246" s="250"/>
      <c r="P246" s="251"/>
    </row>
    <row r="247" spans="1:23" ht="12.75" customHeight="1">
      <c r="A247" s="107"/>
      <c r="B247" s="229"/>
      <c r="C247" s="8"/>
      <c r="D247" s="206" t="s">
        <v>210</v>
      </c>
      <c r="E247" s="9" t="s">
        <v>457</v>
      </c>
      <c r="F247" s="306"/>
      <c r="G247" s="6"/>
      <c r="H247" s="306">
        <v>0.6</v>
      </c>
      <c r="I247" s="6" t="s">
        <v>24</v>
      </c>
      <c r="J247" s="306">
        <v>1</v>
      </c>
      <c r="K247" s="306"/>
      <c r="L247" s="307"/>
      <c r="M247" s="306"/>
      <c r="N247" s="249">
        <f>ROUND(PRODUCT(F247:L247),2)</f>
        <v>0.6</v>
      </c>
      <c r="O247" s="250"/>
      <c r="P247" s="251"/>
    </row>
    <row r="248" spans="1:23" ht="12.75" customHeight="1">
      <c r="A248" s="107"/>
      <c r="B248" s="229"/>
      <c r="C248" s="8"/>
      <c r="D248" s="206" t="s">
        <v>255</v>
      </c>
      <c r="E248" s="9" t="s">
        <v>457</v>
      </c>
      <c r="F248" s="306"/>
      <c r="G248" s="6"/>
      <c r="H248" s="306">
        <v>0.6</v>
      </c>
      <c r="I248" s="6" t="s">
        <v>24</v>
      </c>
      <c r="J248" s="306">
        <v>1</v>
      </c>
      <c r="K248" s="306"/>
      <c r="L248" s="318"/>
      <c r="M248" s="319"/>
      <c r="N248" s="249">
        <f>ROUND(PRODUCT(F248:L248),2)</f>
        <v>0.6</v>
      </c>
      <c r="O248" s="250"/>
      <c r="P248" s="251"/>
    </row>
    <row r="249" spans="1:23" ht="12.75" customHeight="1">
      <c r="A249" s="240"/>
      <c r="B249" s="241"/>
      <c r="C249" s="24"/>
      <c r="D249" s="228"/>
      <c r="E249" s="5"/>
      <c r="F249" s="6"/>
      <c r="G249" s="6"/>
      <c r="H249" s="6"/>
      <c r="I249" s="6"/>
      <c r="J249" s="6"/>
      <c r="K249" s="6"/>
      <c r="L249" s="318" t="s">
        <v>23</v>
      </c>
      <c r="M249" s="6"/>
      <c r="N249" s="320">
        <f>SUM(N246:N248)</f>
        <v>1.7999999999999998</v>
      </c>
      <c r="O249" s="250"/>
      <c r="P249" s="251"/>
    </row>
    <row r="250" spans="1:23" ht="12.75" customHeight="1">
      <c r="A250" s="240"/>
      <c r="B250" s="241"/>
      <c r="C250" s="24"/>
      <c r="D250" s="228"/>
      <c r="E250" s="5"/>
      <c r="F250" s="6"/>
      <c r="G250" s="6"/>
      <c r="H250" s="6"/>
      <c r="I250" s="6"/>
      <c r="J250" s="6"/>
      <c r="K250" s="6"/>
      <c r="L250" s="54"/>
      <c r="M250" s="6"/>
      <c r="N250" s="105"/>
      <c r="O250" s="250"/>
      <c r="P250" s="251"/>
    </row>
    <row r="251" spans="1:23" s="5" customFormat="1" ht="33.75">
      <c r="A251" s="240" t="s">
        <v>39</v>
      </c>
      <c r="B251" s="241" t="s">
        <v>351</v>
      </c>
      <c r="C251" s="24">
        <v>94569</v>
      </c>
      <c r="D251" s="223" t="s">
        <v>499</v>
      </c>
      <c r="E251" s="5" t="s">
        <v>457</v>
      </c>
      <c r="F251" s="6"/>
      <c r="G251" s="6"/>
      <c r="H251" s="6"/>
      <c r="I251" s="6"/>
      <c r="J251" s="6"/>
      <c r="K251" s="6"/>
      <c r="L251" s="54"/>
      <c r="M251" s="6"/>
      <c r="N251" s="105"/>
      <c r="O251" s="313">
        <f>N259</f>
        <v>4.8400000000000007</v>
      </c>
      <c r="P251" s="251">
        <v>625.33000000000004</v>
      </c>
      <c r="Q251" s="250"/>
      <c r="R251" s="250"/>
      <c r="S251" s="250"/>
      <c r="T251" s="250"/>
      <c r="U251" s="250"/>
      <c r="V251" s="250"/>
      <c r="W251" s="250"/>
    </row>
    <row r="252" spans="1:23" ht="12.75" customHeight="1">
      <c r="A252" s="240"/>
      <c r="B252" s="241"/>
      <c r="C252" s="24"/>
      <c r="D252" s="209" t="s">
        <v>256</v>
      </c>
      <c r="E252" s="5" t="s">
        <v>457</v>
      </c>
      <c r="F252" s="5"/>
      <c r="G252" s="264"/>
      <c r="H252" s="5">
        <v>0.6</v>
      </c>
      <c r="I252" s="6" t="str">
        <f>I242</f>
        <v>x</v>
      </c>
      <c r="J252" s="5">
        <v>1</v>
      </c>
      <c r="K252" s="264"/>
      <c r="L252" s="139"/>
      <c r="M252" s="264"/>
      <c r="N252" s="249">
        <f t="shared" ref="N252:N258" si="6">ROUND(PRODUCT(F252:L252),2)</f>
        <v>0.6</v>
      </c>
      <c r="O252" s="250"/>
      <c r="P252" s="251"/>
    </row>
    <row r="253" spans="1:23">
      <c r="A253" s="240"/>
      <c r="B253" s="241"/>
      <c r="C253" s="24"/>
      <c r="D253" s="209" t="s">
        <v>257</v>
      </c>
      <c r="E253" s="5" t="s">
        <v>457</v>
      </c>
      <c r="F253" s="5"/>
      <c r="G253" s="264"/>
      <c r="H253" s="5">
        <v>0.6</v>
      </c>
      <c r="I253" s="6" t="str">
        <f t="shared" ref="I253:I259" si="7">I252</f>
        <v>x</v>
      </c>
      <c r="J253" s="5">
        <v>1</v>
      </c>
      <c r="K253" s="264"/>
      <c r="L253" s="139"/>
      <c r="M253" s="264"/>
      <c r="N253" s="249">
        <f t="shared" si="6"/>
        <v>0.6</v>
      </c>
      <c r="O253" s="250"/>
      <c r="P253" s="251"/>
    </row>
    <row r="254" spans="1:23">
      <c r="A254" s="240"/>
      <c r="B254" s="241"/>
      <c r="C254" s="24"/>
      <c r="D254" s="209" t="s">
        <v>258</v>
      </c>
      <c r="E254" s="5" t="s">
        <v>457</v>
      </c>
      <c r="F254" s="5"/>
      <c r="G254" s="264"/>
      <c r="H254" s="5">
        <v>1.1000000000000001</v>
      </c>
      <c r="I254" s="6" t="str">
        <f t="shared" si="7"/>
        <v>x</v>
      </c>
      <c r="J254" s="5">
        <v>2</v>
      </c>
      <c r="K254" s="264"/>
      <c r="L254" s="139"/>
      <c r="M254" s="264"/>
      <c r="N254" s="249">
        <f t="shared" si="6"/>
        <v>2.2000000000000002</v>
      </c>
      <c r="O254" s="250"/>
      <c r="P254" s="251"/>
    </row>
    <row r="255" spans="1:23">
      <c r="A255" s="240"/>
      <c r="B255" s="241"/>
      <c r="C255" s="24"/>
      <c r="D255" s="209" t="s">
        <v>259</v>
      </c>
      <c r="E255" s="5" t="s">
        <v>457</v>
      </c>
      <c r="F255" s="5"/>
      <c r="G255" s="264"/>
      <c r="H255" s="5">
        <v>0.6</v>
      </c>
      <c r="I255" s="6" t="str">
        <f t="shared" si="7"/>
        <v>x</v>
      </c>
      <c r="J255" s="5">
        <v>0.6</v>
      </c>
      <c r="K255" s="264"/>
      <c r="L255" s="139"/>
      <c r="M255" s="264"/>
      <c r="N255" s="249">
        <f t="shared" si="6"/>
        <v>0.36</v>
      </c>
      <c r="O255" s="250"/>
      <c r="P255" s="251"/>
    </row>
    <row r="256" spans="1:23">
      <c r="A256" s="240"/>
      <c r="B256" s="241"/>
      <c r="C256" s="24"/>
      <c r="D256" s="209" t="s">
        <v>260</v>
      </c>
      <c r="E256" s="5" t="s">
        <v>457</v>
      </c>
      <c r="F256" s="5"/>
      <c r="G256" s="264"/>
      <c r="H256" s="5">
        <v>0.6</v>
      </c>
      <c r="I256" s="6" t="str">
        <f t="shared" si="7"/>
        <v>x</v>
      </c>
      <c r="J256" s="5">
        <v>0.6</v>
      </c>
      <c r="K256" s="264"/>
      <c r="L256" s="139"/>
      <c r="M256" s="264"/>
      <c r="N256" s="249">
        <f t="shared" si="6"/>
        <v>0.36</v>
      </c>
      <c r="O256" s="250"/>
      <c r="P256" s="251"/>
    </row>
    <row r="257" spans="1:16">
      <c r="A257" s="240"/>
      <c r="B257" s="241"/>
      <c r="C257" s="24"/>
      <c r="D257" s="209" t="s">
        <v>261</v>
      </c>
      <c r="E257" s="5" t="s">
        <v>457</v>
      </c>
      <c r="F257" s="5"/>
      <c r="G257" s="264"/>
      <c r="H257" s="5">
        <v>0.6</v>
      </c>
      <c r="I257" s="6" t="str">
        <f t="shared" si="7"/>
        <v>x</v>
      </c>
      <c r="J257" s="5">
        <v>0.6</v>
      </c>
      <c r="K257" s="264"/>
      <c r="L257" s="139"/>
      <c r="M257" s="264"/>
      <c r="N257" s="249">
        <f t="shared" si="6"/>
        <v>0.36</v>
      </c>
      <c r="O257" s="250"/>
      <c r="P257" s="251"/>
    </row>
    <row r="258" spans="1:16">
      <c r="A258" s="240"/>
      <c r="B258" s="241"/>
      <c r="C258" s="24"/>
      <c r="D258" s="209" t="s">
        <v>262</v>
      </c>
      <c r="E258" s="5" t="s">
        <v>457</v>
      </c>
      <c r="F258" s="5"/>
      <c r="G258" s="264"/>
      <c r="H258" s="5">
        <v>0.6</v>
      </c>
      <c r="I258" s="6" t="str">
        <f t="shared" si="7"/>
        <v>x</v>
      </c>
      <c r="J258" s="5">
        <v>0.6</v>
      </c>
      <c r="K258" s="264"/>
      <c r="L258" s="139"/>
      <c r="M258" s="264"/>
      <c r="N258" s="249">
        <f t="shared" si="6"/>
        <v>0.36</v>
      </c>
      <c r="O258" s="250"/>
      <c r="P258" s="251"/>
    </row>
    <row r="259" spans="1:16">
      <c r="A259" s="240"/>
      <c r="B259" s="241"/>
      <c r="C259" s="24"/>
      <c r="D259" s="5"/>
      <c r="E259" s="5"/>
      <c r="F259" s="5"/>
      <c r="G259" s="264"/>
      <c r="H259" s="5"/>
      <c r="I259" s="6" t="str">
        <f t="shared" si="7"/>
        <v>x</v>
      </c>
      <c r="J259" s="5"/>
      <c r="K259" s="264"/>
      <c r="L259" s="318" t="s">
        <v>23</v>
      </c>
      <c r="M259" s="264"/>
      <c r="N259" s="320">
        <f>SUM(N252:N258)</f>
        <v>4.8400000000000007</v>
      </c>
      <c r="O259" s="250"/>
      <c r="P259" s="251"/>
    </row>
    <row r="260" spans="1:16">
      <c r="A260" s="240"/>
      <c r="B260" s="241"/>
      <c r="C260" s="24"/>
      <c r="D260" s="5"/>
      <c r="E260" s="5"/>
      <c r="F260" s="5"/>
      <c r="G260" s="264"/>
      <c r="H260" s="5"/>
      <c r="I260" s="6"/>
      <c r="J260" s="5"/>
      <c r="K260" s="264"/>
      <c r="L260" s="318"/>
      <c r="M260" s="264"/>
      <c r="N260" s="320"/>
      <c r="O260" s="250"/>
      <c r="P260" s="251"/>
    </row>
    <row r="261" spans="1:16" s="5" customFormat="1" ht="22.5">
      <c r="A261" s="240" t="s">
        <v>40</v>
      </c>
      <c r="B261" s="241" t="s">
        <v>351</v>
      </c>
      <c r="C261" s="24">
        <v>102152</v>
      </c>
      <c r="D261" s="224" t="s">
        <v>500</v>
      </c>
      <c r="E261" s="5" t="s">
        <v>457</v>
      </c>
      <c r="G261" s="264"/>
      <c r="I261" s="264" t="str">
        <f>I259</f>
        <v>x</v>
      </c>
      <c r="K261" s="264"/>
      <c r="L261" s="139"/>
      <c r="M261" s="264"/>
      <c r="N261" s="320"/>
      <c r="O261" s="352">
        <f>N269</f>
        <v>4.8400000000000007</v>
      </c>
      <c r="P261" s="353">
        <v>182.05</v>
      </c>
    </row>
    <row r="262" spans="1:16">
      <c r="A262" s="240"/>
      <c r="B262" s="241"/>
      <c r="C262" s="24"/>
      <c r="D262" s="209" t="s">
        <v>256</v>
      </c>
      <c r="E262" s="5" t="s">
        <v>457</v>
      </c>
      <c r="F262" s="5"/>
      <c r="G262" s="264"/>
      <c r="H262" s="5">
        <v>0.6</v>
      </c>
      <c r="I262" s="6" t="str">
        <f t="shared" ref="I262:I268" si="8">I261</f>
        <v>x</v>
      </c>
      <c r="J262" s="5">
        <v>1</v>
      </c>
      <c r="K262" s="264"/>
      <c r="L262" s="139"/>
      <c r="M262" s="264"/>
      <c r="N262" s="249">
        <f t="shared" ref="N262:N268" si="9">ROUND(PRODUCT(F262:L262),2)</f>
        <v>0.6</v>
      </c>
      <c r="O262" s="250"/>
      <c r="P262" s="251"/>
    </row>
    <row r="263" spans="1:16">
      <c r="A263" s="240"/>
      <c r="B263" s="241"/>
      <c r="C263" s="24"/>
      <c r="D263" s="209" t="s">
        <v>257</v>
      </c>
      <c r="E263" s="5" t="s">
        <v>457</v>
      </c>
      <c r="F263" s="5"/>
      <c r="G263" s="264"/>
      <c r="H263" s="5">
        <v>0.6</v>
      </c>
      <c r="I263" s="6" t="str">
        <f t="shared" si="8"/>
        <v>x</v>
      </c>
      <c r="J263" s="5">
        <v>1</v>
      </c>
      <c r="K263" s="264"/>
      <c r="L263" s="139"/>
      <c r="M263" s="264"/>
      <c r="N263" s="249">
        <f t="shared" si="9"/>
        <v>0.6</v>
      </c>
      <c r="O263" s="250"/>
      <c r="P263" s="251"/>
    </row>
    <row r="264" spans="1:16">
      <c r="A264" s="240"/>
      <c r="B264" s="241"/>
      <c r="C264" s="24"/>
      <c r="D264" s="209" t="s">
        <v>258</v>
      </c>
      <c r="E264" s="5" t="s">
        <v>457</v>
      </c>
      <c r="F264" s="5"/>
      <c r="G264" s="264"/>
      <c r="H264" s="5">
        <v>1.1000000000000001</v>
      </c>
      <c r="I264" s="6" t="str">
        <f t="shared" si="8"/>
        <v>x</v>
      </c>
      <c r="J264" s="5">
        <v>2</v>
      </c>
      <c r="K264" s="264"/>
      <c r="L264" s="139"/>
      <c r="M264" s="264"/>
      <c r="N264" s="249">
        <f t="shared" si="9"/>
        <v>2.2000000000000002</v>
      </c>
      <c r="O264" s="250"/>
      <c r="P264" s="251"/>
    </row>
    <row r="265" spans="1:16">
      <c r="A265" s="240"/>
      <c r="B265" s="241"/>
      <c r="C265" s="24"/>
      <c r="D265" s="209" t="s">
        <v>259</v>
      </c>
      <c r="E265" s="5" t="s">
        <v>457</v>
      </c>
      <c r="F265" s="5"/>
      <c r="G265" s="264"/>
      <c r="H265" s="5">
        <v>0.6</v>
      </c>
      <c r="I265" s="6" t="str">
        <f t="shared" si="8"/>
        <v>x</v>
      </c>
      <c r="J265" s="5">
        <v>0.6</v>
      </c>
      <c r="K265" s="264"/>
      <c r="L265" s="139"/>
      <c r="M265" s="264"/>
      <c r="N265" s="249">
        <f t="shared" si="9"/>
        <v>0.36</v>
      </c>
      <c r="O265" s="250"/>
      <c r="P265" s="251"/>
    </row>
    <row r="266" spans="1:16">
      <c r="A266" s="240"/>
      <c r="B266" s="241"/>
      <c r="C266" s="24"/>
      <c r="D266" s="209" t="s">
        <v>260</v>
      </c>
      <c r="E266" s="5" t="s">
        <v>457</v>
      </c>
      <c r="F266" s="5"/>
      <c r="G266" s="264"/>
      <c r="H266" s="5">
        <v>0.6</v>
      </c>
      <c r="I266" s="6" t="str">
        <f t="shared" si="8"/>
        <v>x</v>
      </c>
      <c r="J266" s="5">
        <v>0.6</v>
      </c>
      <c r="K266" s="264"/>
      <c r="L266" s="139"/>
      <c r="M266" s="264"/>
      <c r="N266" s="249">
        <f t="shared" si="9"/>
        <v>0.36</v>
      </c>
      <c r="O266" s="250"/>
      <c r="P266" s="251"/>
    </row>
    <row r="267" spans="1:16">
      <c r="A267" s="240"/>
      <c r="B267" s="241"/>
      <c r="C267" s="24"/>
      <c r="D267" s="209" t="s">
        <v>261</v>
      </c>
      <c r="E267" s="5" t="s">
        <v>457</v>
      </c>
      <c r="F267" s="5"/>
      <c r="G267" s="264"/>
      <c r="H267" s="5">
        <v>0.6</v>
      </c>
      <c r="I267" s="6" t="str">
        <f t="shared" si="8"/>
        <v>x</v>
      </c>
      <c r="J267" s="5">
        <v>0.6</v>
      </c>
      <c r="K267" s="264"/>
      <c r="L267" s="139"/>
      <c r="M267" s="264"/>
      <c r="N267" s="249">
        <f t="shared" si="9"/>
        <v>0.36</v>
      </c>
      <c r="O267" s="250"/>
      <c r="P267" s="251"/>
    </row>
    <row r="268" spans="1:16">
      <c r="A268" s="240"/>
      <c r="B268" s="241"/>
      <c r="C268" s="24"/>
      <c r="D268" s="209" t="s">
        <v>262</v>
      </c>
      <c r="E268" s="5" t="s">
        <v>457</v>
      </c>
      <c r="F268" s="5"/>
      <c r="G268" s="264"/>
      <c r="H268" s="5">
        <v>0.6</v>
      </c>
      <c r="I268" s="6" t="str">
        <f t="shared" si="8"/>
        <v>x</v>
      </c>
      <c r="J268" s="5">
        <v>0.6</v>
      </c>
      <c r="K268" s="264"/>
      <c r="L268" s="139"/>
      <c r="M268" s="264"/>
      <c r="N268" s="249">
        <f t="shared" si="9"/>
        <v>0.36</v>
      </c>
      <c r="O268" s="250"/>
      <c r="P268" s="251"/>
    </row>
    <row r="269" spans="1:16">
      <c r="A269" s="240"/>
      <c r="B269" s="241"/>
      <c r="C269" s="24"/>
      <c r="D269" s="5"/>
      <c r="E269" s="354"/>
      <c r="F269" s="354"/>
      <c r="G269" s="355"/>
      <c r="H269" s="354"/>
      <c r="I269" s="355"/>
      <c r="J269" s="354"/>
      <c r="K269" s="355"/>
      <c r="L269" s="356" t="s">
        <v>23</v>
      </c>
      <c r="M269" s="355"/>
      <c r="N269" s="357">
        <f>SUM(N262:N268)</f>
        <v>4.8400000000000007</v>
      </c>
      <c r="O269" s="250"/>
      <c r="P269" s="251"/>
    </row>
    <row r="270" spans="1:16">
      <c r="A270" s="240"/>
      <c r="B270" s="241"/>
      <c r="C270" s="24"/>
      <c r="D270" s="5"/>
      <c r="E270" s="354"/>
      <c r="F270" s="354"/>
      <c r="G270" s="355"/>
      <c r="H270" s="354"/>
      <c r="I270" s="355"/>
      <c r="J270" s="354"/>
      <c r="K270" s="355"/>
      <c r="L270" s="356"/>
      <c r="M270" s="355"/>
      <c r="N270" s="357"/>
      <c r="O270" s="250"/>
      <c r="P270" s="251"/>
    </row>
    <row r="271" spans="1:16" s="5" customFormat="1" ht="22.5">
      <c r="A271" s="240" t="s">
        <v>41</v>
      </c>
      <c r="B271" s="241" t="s">
        <v>351</v>
      </c>
      <c r="C271" s="24">
        <v>102180</v>
      </c>
      <c r="D271" s="224" t="s">
        <v>501</v>
      </c>
      <c r="E271" s="5" t="s">
        <v>457</v>
      </c>
      <c r="G271" s="264"/>
      <c r="I271" s="264"/>
      <c r="K271" s="264"/>
      <c r="L271" s="139"/>
      <c r="M271" s="264"/>
      <c r="N271" s="320"/>
      <c r="O271" s="352">
        <f>N273</f>
        <v>11.4</v>
      </c>
      <c r="P271" s="353">
        <v>355.99</v>
      </c>
    </row>
    <row r="272" spans="1:16">
      <c r="A272" s="240"/>
      <c r="B272" s="241"/>
      <c r="C272" s="24"/>
      <c r="D272" s="358" t="s">
        <v>263</v>
      </c>
      <c r="E272" s="359" t="s">
        <v>457</v>
      </c>
      <c r="F272" s="359">
        <v>9.5</v>
      </c>
      <c r="G272" s="359"/>
      <c r="H272" s="359"/>
      <c r="I272" s="360" t="str">
        <f>I268</f>
        <v>x</v>
      </c>
      <c r="J272" s="359">
        <v>1.2</v>
      </c>
      <c r="K272" s="359"/>
      <c r="L272" s="361"/>
      <c r="M272" s="359"/>
      <c r="N272" s="249">
        <f>ROUND(PRODUCT(F272:L272),2)</f>
        <v>11.4</v>
      </c>
      <c r="O272" s="250"/>
      <c r="P272" s="251"/>
    </row>
    <row r="273" spans="1:19">
      <c r="A273" s="240"/>
      <c r="B273" s="241"/>
      <c r="C273" s="24"/>
      <c r="D273" s="358"/>
      <c r="E273" s="359"/>
      <c r="F273" s="359"/>
      <c r="G273" s="359"/>
      <c r="H273" s="359"/>
      <c r="I273" s="360"/>
      <c r="J273" s="359"/>
      <c r="K273" s="359"/>
      <c r="L273" s="356" t="s">
        <v>23</v>
      </c>
      <c r="M273" s="355"/>
      <c r="N273" s="357">
        <f>SUM(N272)</f>
        <v>11.4</v>
      </c>
      <c r="O273" s="250"/>
      <c r="P273" s="251"/>
    </row>
    <row r="274" spans="1:19">
      <c r="A274" s="240"/>
      <c r="B274" s="241"/>
      <c r="C274" s="24"/>
      <c r="D274" s="358"/>
      <c r="E274" s="359"/>
      <c r="F274" s="359"/>
      <c r="G274" s="359"/>
      <c r="H274" s="359"/>
      <c r="I274" s="360"/>
      <c r="J274" s="359"/>
      <c r="K274" s="359"/>
      <c r="L274" s="356"/>
      <c r="M274" s="355"/>
      <c r="N274" s="357"/>
      <c r="O274" s="250"/>
      <c r="P274" s="251"/>
    </row>
    <row r="275" spans="1:19" s="5" customFormat="1">
      <c r="A275" s="240" t="s">
        <v>104</v>
      </c>
      <c r="B275" s="241" t="s">
        <v>351</v>
      </c>
      <c r="C275" s="24">
        <v>4969</v>
      </c>
      <c r="D275" s="138" t="s">
        <v>369</v>
      </c>
      <c r="E275" s="5" t="s">
        <v>457</v>
      </c>
      <c r="L275" s="139"/>
      <c r="N275" s="320"/>
      <c r="O275" s="352">
        <f>N279</f>
        <v>47.17</v>
      </c>
      <c r="P275" s="353">
        <v>391.17</v>
      </c>
    </row>
    <row r="276" spans="1:19">
      <c r="A276" s="240"/>
      <c r="B276" s="241"/>
      <c r="C276" s="24"/>
      <c r="D276" s="209" t="s">
        <v>264</v>
      </c>
      <c r="E276" s="362" t="s">
        <v>457</v>
      </c>
      <c r="F276" s="362"/>
      <c r="G276" s="362"/>
      <c r="H276" s="362">
        <v>2.6</v>
      </c>
      <c r="I276" s="362" t="s">
        <v>24</v>
      </c>
      <c r="J276" s="362">
        <v>2.65</v>
      </c>
      <c r="K276" s="362"/>
      <c r="L276" s="363">
        <v>2</v>
      </c>
      <c r="M276" s="362"/>
      <c r="N276" s="249">
        <f>ROUND(PRODUCT(F276:L276),2)</f>
        <v>13.78</v>
      </c>
      <c r="O276" s="250"/>
      <c r="P276" s="251"/>
    </row>
    <row r="277" spans="1:19">
      <c r="A277" s="240"/>
      <c r="B277" s="241"/>
      <c r="C277" s="24"/>
      <c r="D277" s="209" t="s">
        <v>265</v>
      </c>
      <c r="E277" s="5" t="s">
        <v>457</v>
      </c>
      <c r="F277" s="5"/>
      <c r="G277" s="5"/>
      <c r="H277" s="5">
        <v>3.15</v>
      </c>
      <c r="I277" s="364" t="str">
        <f>I272</f>
        <v>x</v>
      </c>
      <c r="J277" s="5">
        <v>2.65</v>
      </c>
      <c r="K277" s="5"/>
      <c r="L277" s="139">
        <v>4</v>
      </c>
      <c r="M277" s="5"/>
      <c r="N277" s="249">
        <f>ROUND(PRODUCT(F277:L277),2)</f>
        <v>33.39</v>
      </c>
      <c r="O277" s="250"/>
      <c r="P277" s="251"/>
    </row>
    <row r="278" spans="1:19">
      <c r="A278" s="240"/>
      <c r="B278" s="241"/>
      <c r="C278" s="24"/>
      <c r="D278" s="209"/>
      <c r="E278" s="5"/>
      <c r="F278" s="5"/>
      <c r="G278" s="5"/>
      <c r="H278" s="5"/>
      <c r="I278" s="5"/>
      <c r="J278" s="5"/>
      <c r="K278" s="5"/>
      <c r="L278" s="139"/>
      <c r="M278" s="5"/>
      <c r="N278" s="257"/>
      <c r="O278" s="250"/>
      <c r="P278" s="251"/>
    </row>
    <row r="279" spans="1:19">
      <c r="A279" s="240"/>
      <c r="B279" s="241"/>
      <c r="C279" s="24"/>
      <c r="D279" s="209"/>
      <c r="E279" s="5"/>
      <c r="F279" s="5"/>
      <c r="G279" s="5"/>
      <c r="H279" s="5"/>
      <c r="I279" s="5"/>
      <c r="J279" s="5"/>
      <c r="K279" s="5"/>
      <c r="L279" s="318" t="s">
        <v>23</v>
      </c>
      <c r="M279" s="5"/>
      <c r="N279" s="105">
        <f>SUM(N276:N277)</f>
        <v>47.17</v>
      </c>
      <c r="O279" s="250"/>
      <c r="P279" s="251"/>
    </row>
    <row r="280" spans="1:19">
      <c r="A280" s="241"/>
      <c r="B280" s="241"/>
      <c r="C280" s="24"/>
      <c r="D280" s="209"/>
      <c r="E280" s="5"/>
      <c r="F280" s="5"/>
      <c r="G280" s="5"/>
      <c r="H280" s="5"/>
      <c r="I280" s="5"/>
      <c r="J280" s="5"/>
      <c r="K280" s="5"/>
      <c r="L280" s="318"/>
      <c r="M280" s="5"/>
      <c r="N280" s="365"/>
      <c r="O280" s="250"/>
      <c r="P280" s="251"/>
    </row>
    <row r="281" spans="1:19" s="261" customFormat="1">
      <c r="A281" s="128" t="s">
        <v>42</v>
      </c>
      <c r="B281" s="128"/>
      <c r="C281" s="129"/>
      <c r="D281" s="129" t="s">
        <v>266</v>
      </c>
      <c r="E281" s="128"/>
      <c r="F281" s="129"/>
      <c r="G281" s="129"/>
      <c r="H281" s="129"/>
      <c r="I281" s="129"/>
      <c r="J281" s="129"/>
      <c r="K281" s="129"/>
      <c r="L281" s="129"/>
      <c r="M281" s="129"/>
      <c r="N281" s="130"/>
      <c r="O281" s="279"/>
      <c r="P281" s="284"/>
      <c r="Q281" s="409"/>
      <c r="R281" s="409"/>
      <c r="S281" s="409"/>
    </row>
    <row r="282" spans="1:19" s="261" customFormat="1">
      <c r="A282" s="131" t="s">
        <v>43</v>
      </c>
      <c r="B282" s="131" t="s">
        <v>351</v>
      </c>
      <c r="C282" s="132">
        <v>88497</v>
      </c>
      <c r="D282" s="133" t="s">
        <v>441</v>
      </c>
      <c r="E282" s="131" t="s">
        <v>457</v>
      </c>
      <c r="F282" s="124"/>
      <c r="G282" s="124"/>
      <c r="H282" s="124"/>
      <c r="I282" s="124"/>
      <c r="J282" s="124"/>
      <c r="K282" s="124"/>
      <c r="L282" s="126"/>
      <c r="M282" s="126"/>
      <c r="N282" s="127"/>
      <c r="O282" s="280">
        <f>N302</f>
        <v>481.2</v>
      </c>
      <c r="P282" s="281">
        <v>11.19</v>
      </c>
      <c r="Q282" s="285"/>
    </row>
    <row r="283" spans="1:19" s="261" customFormat="1">
      <c r="A283" s="131"/>
      <c r="B283" s="131"/>
      <c r="C283" s="131"/>
      <c r="D283" s="125" t="s">
        <v>435</v>
      </c>
      <c r="E283" s="131"/>
      <c r="F283" s="124">
        <v>9.9700000000000006</v>
      </c>
      <c r="G283" s="124" t="s">
        <v>24</v>
      </c>
      <c r="H283" s="124"/>
      <c r="I283" s="124" t="s">
        <v>24</v>
      </c>
      <c r="J283" s="124">
        <v>3.2</v>
      </c>
      <c r="K283" s="124" t="s">
        <v>24</v>
      </c>
      <c r="L283" s="126">
        <v>2</v>
      </c>
      <c r="M283" s="126" t="s">
        <v>25</v>
      </c>
      <c r="N283" s="127">
        <f t="shared" ref="N283:N301" si="10">ROUND(PRODUCT(F283:L283),2)</f>
        <v>63.81</v>
      </c>
      <c r="O283" s="280"/>
      <c r="P283" s="284"/>
      <c r="Q283" s="285"/>
    </row>
    <row r="284" spans="1:19" s="261" customFormat="1">
      <c r="A284" s="131"/>
      <c r="B284" s="131"/>
      <c r="C284" s="131"/>
      <c r="D284" s="125" t="s">
        <v>443</v>
      </c>
      <c r="E284" s="131"/>
      <c r="F284" s="124">
        <v>9.5</v>
      </c>
      <c r="G284" s="124" t="s">
        <v>24</v>
      </c>
      <c r="H284" s="124"/>
      <c r="I284" s="124" t="s">
        <v>24</v>
      </c>
      <c r="J284" s="124">
        <v>3.2</v>
      </c>
      <c r="K284" s="124" t="s">
        <v>24</v>
      </c>
      <c r="L284" s="126"/>
      <c r="M284" s="126" t="s">
        <v>25</v>
      </c>
      <c r="N284" s="127">
        <f t="shared" si="10"/>
        <v>30.4</v>
      </c>
      <c r="O284" s="280"/>
      <c r="P284" s="284"/>
      <c r="Q284" s="285"/>
    </row>
    <row r="285" spans="1:19" s="261" customFormat="1">
      <c r="A285" s="131"/>
      <c r="B285" s="131"/>
      <c r="C285" s="131"/>
      <c r="D285" s="125" t="s">
        <v>270</v>
      </c>
      <c r="E285" s="131"/>
      <c r="F285" s="124">
        <v>3.1</v>
      </c>
      <c r="G285" s="124" t="s">
        <v>24</v>
      </c>
      <c r="H285" s="124"/>
      <c r="I285" s="124" t="s">
        <v>24</v>
      </c>
      <c r="J285" s="124">
        <v>2.8</v>
      </c>
      <c r="K285" s="124" t="s">
        <v>24</v>
      </c>
      <c r="L285" s="126">
        <v>2</v>
      </c>
      <c r="M285" s="126" t="s">
        <v>25</v>
      </c>
      <c r="N285" s="127">
        <f t="shared" si="10"/>
        <v>17.36</v>
      </c>
      <c r="O285" s="280"/>
      <c r="P285" s="284"/>
      <c r="Q285" s="285"/>
    </row>
    <row r="286" spans="1:19" s="261" customFormat="1">
      <c r="A286" s="131"/>
      <c r="B286" s="131"/>
      <c r="C286" s="131"/>
      <c r="D286" s="125"/>
      <c r="E286" s="131"/>
      <c r="F286" s="124">
        <v>3.2</v>
      </c>
      <c r="G286" s="124" t="s">
        <v>24</v>
      </c>
      <c r="H286" s="124"/>
      <c r="I286" s="124" t="s">
        <v>24</v>
      </c>
      <c r="J286" s="124">
        <v>2.8</v>
      </c>
      <c r="K286" s="124" t="s">
        <v>24</v>
      </c>
      <c r="L286" s="126">
        <v>2</v>
      </c>
      <c r="M286" s="126" t="s">
        <v>25</v>
      </c>
      <c r="N286" s="127">
        <f t="shared" si="10"/>
        <v>17.920000000000002</v>
      </c>
      <c r="O286" s="280"/>
      <c r="P286" s="284"/>
      <c r="Q286" s="285"/>
    </row>
    <row r="287" spans="1:19" s="261" customFormat="1">
      <c r="A287" s="131"/>
      <c r="B287" s="131"/>
      <c r="C287" s="131"/>
      <c r="D287" s="125" t="s">
        <v>268</v>
      </c>
      <c r="E287" s="131"/>
      <c r="F287" s="124">
        <v>4.75</v>
      </c>
      <c r="G287" s="124" t="s">
        <v>24</v>
      </c>
      <c r="H287" s="124"/>
      <c r="I287" s="124" t="s">
        <v>24</v>
      </c>
      <c r="J287" s="124">
        <v>2.8</v>
      </c>
      <c r="K287" s="124" t="s">
        <v>24</v>
      </c>
      <c r="L287" s="126">
        <v>2</v>
      </c>
      <c r="M287" s="126" t="s">
        <v>25</v>
      </c>
      <c r="N287" s="127">
        <f t="shared" si="10"/>
        <v>26.6</v>
      </c>
      <c r="O287" s="280"/>
      <c r="P287" s="284"/>
      <c r="Q287" s="285"/>
    </row>
    <row r="288" spans="1:19" s="261" customFormat="1">
      <c r="A288" s="131"/>
      <c r="B288" s="131"/>
      <c r="C288" s="131"/>
      <c r="D288" s="125"/>
      <c r="E288" s="131"/>
      <c r="F288" s="124">
        <v>3.2</v>
      </c>
      <c r="G288" s="124" t="s">
        <v>24</v>
      </c>
      <c r="H288" s="124"/>
      <c r="I288" s="124" t="s">
        <v>24</v>
      </c>
      <c r="J288" s="124">
        <v>2.8</v>
      </c>
      <c r="K288" s="124" t="s">
        <v>24</v>
      </c>
      <c r="L288" s="126">
        <v>2</v>
      </c>
      <c r="M288" s="126" t="s">
        <v>25</v>
      </c>
      <c r="N288" s="127">
        <f t="shared" si="10"/>
        <v>17.920000000000002</v>
      </c>
      <c r="O288" s="280"/>
      <c r="P288" s="284"/>
      <c r="Q288" s="285"/>
    </row>
    <row r="289" spans="1:17" s="261" customFormat="1">
      <c r="A289" s="131"/>
      <c r="B289" s="131"/>
      <c r="C289" s="131"/>
      <c r="D289" s="125" t="s">
        <v>269</v>
      </c>
      <c r="E289" s="131"/>
      <c r="F289" s="124">
        <v>3.1</v>
      </c>
      <c r="G289" s="124" t="s">
        <v>24</v>
      </c>
      <c r="H289" s="124"/>
      <c r="I289" s="124" t="s">
        <v>24</v>
      </c>
      <c r="J289" s="124">
        <v>2.8</v>
      </c>
      <c r="K289" s="124" t="s">
        <v>24</v>
      </c>
      <c r="L289" s="126">
        <v>2</v>
      </c>
      <c r="M289" s="126" t="s">
        <v>25</v>
      </c>
      <c r="N289" s="127">
        <f t="shared" si="10"/>
        <v>17.36</v>
      </c>
      <c r="O289" s="280"/>
      <c r="P289" s="284"/>
      <c r="Q289" s="285"/>
    </row>
    <row r="290" spans="1:17" s="261" customFormat="1">
      <c r="A290" s="131"/>
      <c r="B290" s="131"/>
      <c r="C290" s="131"/>
      <c r="D290" s="125"/>
      <c r="E290" s="131"/>
      <c r="F290" s="124">
        <v>3.2</v>
      </c>
      <c r="G290" s="124" t="s">
        <v>24</v>
      </c>
      <c r="H290" s="124"/>
      <c r="I290" s="124" t="s">
        <v>24</v>
      </c>
      <c r="J290" s="124">
        <v>2.8</v>
      </c>
      <c r="K290" s="124" t="s">
        <v>24</v>
      </c>
      <c r="L290" s="126">
        <v>2</v>
      </c>
      <c r="M290" s="126" t="s">
        <v>25</v>
      </c>
      <c r="N290" s="127">
        <f t="shared" si="10"/>
        <v>17.920000000000002</v>
      </c>
      <c r="O290" s="280"/>
      <c r="P290" s="284"/>
      <c r="Q290" s="285"/>
    </row>
    <row r="291" spans="1:17" s="261" customFormat="1">
      <c r="A291" s="131"/>
      <c r="B291" s="131"/>
      <c r="C291" s="131"/>
      <c r="D291" s="125" t="s">
        <v>210</v>
      </c>
      <c r="E291" s="131"/>
      <c r="F291" s="124">
        <v>0.9</v>
      </c>
      <c r="G291" s="124" t="s">
        <v>24</v>
      </c>
      <c r="H291" s="124"/>
      <c r="I291" s="124" t="s">
        <v>24</v>
      </c>
      <c r="J291" s="124">
        <v>2.8</v>
      </c>
      <c r="K291" s="124" t="s">
        <v>24</v>
      </c>
      <c r="L291" s="126">
        <v>2</v>
      </c>
      <c r="M291" s="126" t="s">
        <v>25</v>
      </c>
      <c r="N291" s="127">
        <f t="shared" si="10"/>
        <v>5.04</v>
      </c>
      <c r="O291" s="280"/>
      <c r="P291" s="284"/>
      <c r="Q291" s="285"/>
    </row>
    <row r="292" spans="1:17" s="261" customFormat="1">
      <c r="A292" s="131"/>
      <c r="B292" s="131"/>
      <c r="C292" s="131"/>
      <c r="D292" s="125"/>
      <c r="E292" s="131"/>
      <c r="F292" s="124">
        <v>2.6</v>
      </c>
      <c r="G292" s="124" t="s">
        <v>24</v>
      </c>
      <c r="H292" s="124"/>
      <c r="I292" s="124" t="s">
        <v>24</v>
      </c>
      <c r="J292" s="124">
        <v>2.8</v>
      </c>
      <c r="K292" s="124" t="s">
        <v>24</v>
      </c>
      <c r="L292" s="126">
        <v>2</v>
      </c>
      <c r="M292" s="126" t="s">
        <v>25</v>
      </c>
      <c r="N292" s="127">
        <f t="shared" si="10"/>
        <v>14.56</v>
      </c>
      <c r="O292" s="280"/>
      <c r="P292" s="284"/>
      <c r="Q292" s="285"/>
    </row>
    <row r="293" spans="1:17" s="261" customFormat="1">
      <c r="A293" s="131"/>
      <c r="B293" s="131"/>
      <c r="C293" s="131"/>
      <c r="D293" s="125" t="s">
        <v>436</v>
      </c>
      <c r="E293" s="131"/>
      <c r="F293" s="124">
        <v>4.75</v>
      </c>
      <c r="G293" s="124" t="s">
        <v>24</v>
      </c>
      <c r="H293" s="124"/>
      <c r="I293" s="124" t="s">
        <v>24</v>
      </c>
      <c r="J293" s="124">
        <v>2.5</v>
      </c>
      <c r="K293" s="124" t="s">
        <v>24</v>
      </c>
      <c r="L293" s="126">
        <v>2</v>
      </c>
      <c r="M293" s="126" t="s">
        <v>25</v>
      </c>
      <c r="N293" s="127">
        <f t="shared" si="10"/>
        <v>23.75</v>
      </c>
      <c r="O293" s="280"/>
      <c r="P293" s="284"/>
      <c r="Q293" s="285"/>
    </row>
    <row r="294" spans="1:17" s="261" customFormat="1">
      <c r="A294" s="131"/>
      <c r="B294" s="131"/>
      <c r="C294" s="131"/>
      <c r="D294" s="125"/>
      <c r="E294" s="131"/>
      <c r="F294" s="124">
        <v>9.5</v>
      </c>
      <c r="G294" s="124" t="s">
        <v>24</v>
      </c>
      <c r="H294" s="124"/>
      <c r="I294" s="124" t="s">
        <v>24</v>
      </c>
      <c r="J294" s="124">
        <v>2.5</v>
      </c>
      <c r="K294" s="124" t="s">
        <v>24</v>
      </c>
      <c r="L294" s="126">
        <v>2</v>
      </c>
      <c r="M294" s="126" t="s">
        <v>25</v>
      </c>
      <c r="N294" s="127">
        <f t="shared" si="10"/>
        <v>47.5</v>
      </c>
      <c r="O294" s="280"/>
      <c r="P294" s="284"/>
      <c r="Q294" s="285"/>
    </row>
    <row r="295" spans="1:17" s="261" customFormat="1">
      <c r="A295" s="131"/>
      <c r="B295" s="131"/>
      <c r="C295" s="131"/>
      <c r="D295" s="125"/>
      <c r="E295" s="131"/>
      <c r="F295" s="124">
        <v>10.7</v>
      </c>
      <c r="G295" s="124" t="s">
        <v>24</v>
      </c>
      <c r="H295" s="124"/>
      <c r="I295" s="124" t="s">
        <v>24</v>
      </c>
      <c r="J295" s="124">
        <v>2.5</v>
      </c>
      <c r="K295" s="124" t="s">
        <v>24</v>
      </c>
      <c r="L295" s="126">
        <v>2</v>
      </c>
      <c r="M295" s="126" t="s">
        <v>25</v>
      </c>
      <c r="N295" s="127">
        <f t="shared" si="10"/>
        <v>53.5</v>
      </c>
      <c r="O295" s="280"/>
      <c r="P295" s="284"/>
      <c r="Q295" s="285"/>
    </row>
    <row r="296" spans="1:17" s="261" customFormat="1">
      <c r="A296" s="131"/>
      <c r="B296" s="131"/>
      <c r="C296" s="131"/>
      <c r="D296" s="125" t="s">
        <v>275</v>
      </c>
      <c r="E296" s="131"/>
      <c r="F296" s="124">
        <v>1.85</v>
      </c>
      <c r="G296" s="124" t="s">
        <v>24</v>
      </c>
      <c r="H296" s="124"/>
      <c r="I296" s="124" t="s">
        <v>24</v>
      </c>
      <c r="J296" s="124">
        <v>2.5</v>
      </c>
      <c r="K296" s="124" t="s">
        <v>24</v>
      </c>
      <c r="L296" s="126">
        <v>2</v>
      </c>
      <c r="M296" s="126" t="s">
        <v>25</v>
      </c>
      <c r="N296" s="127">
        <f t="shared" si="10"/>
        <v>9.25</v>
      </c>
      <c r="O296" s="280"/>
      <c r="P296" s="284"/>
      <c r="Q296" s="285"/>
    </row>
    <row r="297" spans="1:17" s="261" customFormat="1">
      <c r="A297" s="131"/>
      <c r="B297" s="131"/>
      <c r="C297" s="131"/>
      <c r="D297" s="125"/>
      <c r="E297" s="131"/>
      <c r="F297" s="124">
        <v>3.65</v>
      </c>
      <c r="G297" s="124" t="s">
        <v>24</v>
      </c>
      <c r="H297" s="124"/>
      <c r="I297" s="124" t="s">
        <v>24</v>
      </c>
      <c r="J297" s="124">
        <v>2.5</v>
      </c>
      <c r="K297" s="124" t="s">
        <v>24</v>
      </c>
      <c r="L297" s="126">
        <v>2</v>
      </c>
      <c r="M297" s="126" t="s">
        <v>25</v>
      </c>
      <c r="N297" s="127">
        <f t="shared" si="10"/>
        <v>18.25</v>
      </c>
      <c r="O297" s="280"/>
      <c r="P297" s="284"/>
      <c r="Q297" s="285"/>
    </row>
    <row r="298" spans="1:17" s="261" customFormat="1">
      <c r="A298" s="131"/>
      <c r="B298" s="131"/>
      <c r="C298" s="131"/>
      <c r="D298" s="125" t="s">
        <v>434</v>
      </c>
      <c r="E298" s="131"/>
      <c r="F298" s="124">
        <v>6.2</v>
      </c>
      <c r="G298" s="124" t="s">
        <v>24</v>
      </c>
      <c r="H298" s="124"/>
      <c r="I298" s="124" t="s">
        <v>24</v>
      </c>
      <c r="J298" s="124">
        <v>2.5</v>
      </c>
      <c r="K298" s="124" t="s">
        <v>24</v>
      </c>
      <c r="L298" s="126">
        <v>2</v>
      </c>
      <c r="M298" s="126" t="s">
        <v>25</v>
      </c>
      <c r="N298" s="127">
        <f t="shared" si="10"/>
        <v>31</v>
      </c>
      <c r="O298" s="280"/>
      <c r="P298" s="284"/>
      <c r="Q298" s="285"/>
    </row>
    <row r="299" spans="1:17" s="261" customFormat="1">
      <c r="A299" s="131"/>
      <c r="B299" s="131"/>
      <c r="C299" s="131"/>
      <c r="D299" s="125"/>
      <c r="E299" s="131"/>
      <c r="F299" s="124">
        <v>9.5</v>
      </c>
      <c r="G299" s="124" t="s">
        <v>24</v>
      </c>
      <c r="H299" s="124"/>
      <c r="I299" s="124" t="s">
        <v>24</v>
      </c>
      <c r="J299" s="124">
        <v>2.5</v>
      </c>
      <c r="K299" s="124" t="s">
        <v>24</v>
      </c>
      <c r="L299" s="126">
        <v>2</v>
      </c>
      <c r="M299" s="126" t="s">
        <v>25</v>
      </c>
      <c r="N299" s="127">
        <f t="shared" si="10"/>
        <v>47.5</v>
      </c>
      <c r="O299" s="280"/>
      <c r="P299" s="284"/>
      <c r="Q299" s="285"/>
    </row>
    <row r="300" spans="1:17" s="261" customFormat="1">
      <c r="A300" s="131"/>
      <c r="B300" s="131"/>
      <c r="C300" s="131"/>
      <c r="D300" s="125" t="s">
        <v>277</v>
      </c>
      <c r="E300" s="131"/>
      <c r="F300" s="124">
        <v>2</v>
      </c>
      <c r="G300" s="124" t="s">
        <v>24</v>
      </c>
      <c r="H300" s="124"/>
      <c r="I300" s="124" t="s">
        <v>24</v>
      </c>
      <c r="J300" s="124">
        <v>2.8</v>
      </c>
      <c r="K300" s="124" t="s">
        <v>24</v>
      </c>
      <c r="L300" s="126">
        <v>2</v>
      </c>
      <c r="M300" s="126" t="s">
        <v>25</v>
      </c>
      <c r="N300" s="127">
        <f t="shared" si="10"/>
        <v>11.2</v>
      </c>
      <c r="O300" s="280"/>
      <c r="P300" s="284"/>
      <c r="Q300" s="285"/>
    </row>
    <row r="301" spans="1:17" s="261" customFormat="1">
      <c r="A301" s="131"/>
      <c r="B301" s="131"/>
      <c r="C301" s="131"/>
      <c r="D301" s="125"/>
      <c r="E301" s="131"/>
      <c r="F301" s="124">
        <v>1.85</v>
      </c>
      <c r="G301" s="124" t="s">
        <v>24</v>
      </c>
      <c r="H301" s="124"/>
      <c r="I301" s="124" t="s">
        <v>24</v>
      </c>
      <c r="J301" s="124">
        <v>2.8</v>
      </c>
      <c r="K301" s="124" t="s">
        <v>24</v>
      </c>
      <c r="L301" s="126">
        <v>2</v>
      </c>
      <c r="M301" s="126" t="s">
        <v>25</v>
      </c>
      <c r="N301" s="127">
        <f t="shared" si="10"/>
        <v>10.36</v>
      </c>
      <c r="O301" s="280"/>
      <c r="P301" s="284"/>
      <c r="Q301" s="285"/>
    </row>
    <row r="302" spans="1:17" s="261" customFormat="1">
      <c r="A302" s="131"/>
      <c r="B302" s="131"/>
      <c r="C302" s="131"/>
      <c r="D302" s="125"/>
      <c r="E302" s="131"/>
      <c r="F302" s="124"/>
      <c r="G302" s="124"/>
      <c r="H302" s="124"/>
      <c r="I302" s="124"/>
      <c r="J302" s="124"/>
      <c r="K302" s="124"/>
      <c r="L302" s="126" t="s">
        <v>23</v>
      </c>
      <c r="M302" s="126" t="s">
        <v>25</v>
      </c>
      <c r="N302" s="127">
        <f>SUM(N283:N301)</f>
        <v>481.2</v>
      </c>
      <c r="O302" s="280"/>
      <c r="P302" s="284"/>
      <c r="Q302" s="285"/>
    </row>
    <row r="303" spans="1:17" s="261" customFormat="1">
      <c r="A303" s="131"/>
      <c r="B303" s="131"/>
      <c r="C303" s="131"/>
      <c r="D303" s="125"/>
      <c r="E303" s="131"/>
      <c r="F303" s="124"/>
      <c r="G303" s="124"/>
      <c r="H303" s="124"/>
      <c r="I303" s="124"/>
      <c r="J303" s="124"/>
      <c r="K303" s="124"/>
      <c r="L303" s="126"/>
      <c r="M303" s="126"/>
      <c r="N303" s="127"/>
      <c r="O303" s="280"/>
      <c r="P303" s="284"/>
      <c r="Q303" s="285"/>
    </row>
    <row r="304" spans="1:17" s="261" customFormat="1">
      <c r="A304" s="131" t="s">
        <v>44</v>
      </c>
      <c r="B304" s="241" t="s">
        <v>351</v>
      </c>
      <c r="C304" s="132">
        <v>96132</v>
      </c>
      <c r="D304" s="133" t="s">
        <v>534</v>
      </c>
      <c r="E304" s="131" t="s">
        <v>457</v>
      </c>
      <c r="F304" s="124"/>
      <c r="G304" s="124"/>
      <c r="H304" s="124"/>
      <c r="I304" s="124"/>
      <c r="J304" s="124"/>
      <c r="K304" s="124"/>
      <c r="L304" s="126"/>
      <c r="M304" s="126"/>
      <c r="N304" s="127"/>
      <c r="O304" s="280">
        <f>N309</f>
        <v>774.78</v>
      </c>
      <c r="P304" s="281">
        <v>13.78</v>
      </c>
      <c r="Q304" s="285"/>
    </row>
    <row r="305" spans="1:17" s="261" customFormat="1">
      <c r="A305" s="131"/>
      <c r="B305" s="131"/>
      <c r="C305" s="131"/>
      <c r="D305" s="125" t="s">
        <v>316</v>
      </c>
      <c r="E305" s="131" t="s">
        <v>267</v>
      </c>
      <c r="F305" s="124">
        <v>30.07</v>
      </c>
      <c r="G305" s="124"/>
      <c r="H305" s="124"/>
      <c r="I305" s="124" t="s">
        <v>24</v>
      </c>
      <c r="J305" s="124">
        <v>9.1</v>
      </c>
      <c r="K305" s="124"/>
      <c r="L305" s="126"/>
      <c r="M305" s="126"/>
      <c r="N305" s="127">
        <f>ROUND(PRODUCT(F305:L305),2)</f>
        <v>273.64</v>
      </c>
      <c r="O305" s="280"/>
      <c r="P305" s="284"/>
      <c r="Q305" s="285"/>
    </row>
    <row r="306" spans="1:17" s="261" customFormat="1">
      <c r="A306" s="131"/>
      <c r="B306" s="131"/>
      <c r="C306" s="131"/>
      <c r="D306" s="125" t="s">
        <v>317</v>
      </c>
      <c r="E306" s="131" t="s">
        <v>267</v>
      </c>
      <c r="F306" s="124">
        <v>30.07</v>
      </c>
      <c r="G306" s="124"/>
      <c r="H306" s="124"/>
      <c r="I306" s="124" t="s">
        <v>24</v>
      </c>
      <c r="J306" s="124">
        <v>9.1</v>
      </c>
      <c r="K306" s="124"/>
      <c r="L306" s="126"/>
      <c r="M306" s="126"/>
      <c r="N306" s="127">
        <f>ROUND(PRODUCT(F306:L306),2)</f>
        <v>273.64</v>
      </c>
      <c r="O306" s="280"/>
      <c r="P306" s="284"/>
      <c r="Q306" s="285"/>
    </row>
    <row r="307" spans="1:17" s="261" customFormat="1">
      <c r="A307" s="131"/>
      <c r="B307" s="131"/>
      <c r="C307" s="131"/>
      <c r="D307" s="125" t="s">
        <v>318</v>
      </c>
      <c r="E307" s="131" t="s">
        <v>267</v>
      </c>
      <c r="F307" s="124">
        <v>12.5</v>
      </c>
      <c r="G307" s="124"/>
      <c r="H307" s="124"/>
      <c r="I307" s="124" t="s">
        <v>24</v>
      </c>
      <c r="J307" s="124">
        <v>9.1</v>
      </c>
      <c r="K307" s="124"/>
      <c r="L307" s="126"/>
      <c r="M307" s="126"/>
      <c r="N307" s="127">
        <f>ROUND(PRODUCT(F307:L307),2)</f>
        <v>113.75</v>
      </c>
      <c r="O307" s="280"/>
      <c r="P307" s="284"/>
      <c r="Q307" s="285"/>
    </row>
    <row r="308" spans="1:17" s="261" customFormat="1">
      <c r="A308" s="131"/>
      <c r="B308" s="131"/>
      <c r="C308" s="131"/>
      <c r="D308" s="125" t="s">
        <v>319</v>
      </c>
      <c r="E308" s="131" t="s">
        <v>267</v>
      </c>
      <c r="F308" s="124">
        <v>12.5</v>
      </c>
      <c r="G308" s="124"/>
      <c r="H308" s="124"/>
      <c r="I308" s="124" t="s">
        <v>24</v>
      </c>
      <c r="J308" s="124">
        <v>9.1</v>
      </c>
      <c r="K308" s="124"/>
      <c r="L308" s="126"/>
      <c r="M308" s="126"/>
      <c r="N308" s="127">
        <f>ROUND(PRODUCT(F308:L308),2)</f>
        <v>113.75</v>
      </c>
      <c r="O308" s="280"/>
      <c r="P308" s="284"/>
      <c r="Q308" s="285"/>
    </row>
    <row r="309" spans="1:17" s="261" customFormat="1">
      <c r="A309" s="131"/>
      <c r="B309" s="131"/>
      <c r="C309" s="131"/>
      <c r="D309" s="125"/>
      <c r="E309" s="131"/>
      <c r="F309" s="124"/>
      <c r="G309" s="124"/>
      <c r="H309" s="124"/>
      <c r="I309" s="124"/>
      <c r="J309" s="124"/>
      <c r="K309" s="124"/>
      <c r="L309" s="126" t="s">
        <v>23</v>
      </c>
      <c r="M309" s="126" t="s">
        <v>25</v>
      </c>
      <c r="N309" s="127">
        <f>SUM(N305:N308)</f>
        <v>774.78</v>
      </c>
      <c r="O309" s="280"/>
      <c r="P309" s="284"/>
      <c r="Q309" s="285"/>
    </row>
    <row r="310" spans="1:17" s="261" customFormat="1">
      <c r="A310" s="131"/>
      <c r="B310" s="131"/>
      <c r="C310" s="131"/>
      <c r="D310" s="125"/>
      <c r="E310" s="131"/>
      <c r="F310" s="124"/>
      <c r="G310" s="124"/>
      <c r="H310" s="124"/>
      <c r="I310" s="124"/>
      <c r="J310" s="124"/>
      <c r="K310" s="124"/>
      <c r="L310" s="126"/>
      <c r="M310" s="126"/>
      <c r="N310" s="127"/>
      <c r="O310" s="280"/>
      <c r="P310" s="284"/>
      <c r="Q310" s="285"/>
    </row>
    <row r="311" spans="1:17" s="261" customFormat="1">
      <c r="A311" s="131" t="s">
        <v>45</v>
      </c>
      <c r="B311" s="241" t="s">
        <v>351</v>
      </c>
      <c r="C311" s="132">
        <v>88496</v>
      </c>
      <c r="D311" s="133" t="s">
        <v>444</v>
      </c>
      <c r="E311" s="131" t="s">
        <v>457</v>
      </c>
      <c r="F311" s="124"/>
      <c r="G311" s="124"/>
      <c r="H311" s="124"/>
      <c r="I311" s="124"/>
      <c r="J311" s="124"/>
      <c r="K311" s="124"/>
      <c r="L311" s="126"/>
      <c r="M311" s="126"/>
      <c r="N311" s="127"/>
      <c r="O311" s="280">
        <f>N316</f>
        <v>46.980000000000004</v>
      </c>
      <c r="P311" s="281">
        <v>21.03</v>
      </c>
      <c r="Q311" s="285"/>
    </row>
    <row r="312" spans="1:17" s="261" customFormat="1">
      <c r="A312" s="131"/>
      <c r="B312" s="131"/>
      <c r="C312" s="131"/>
      <c r="D312" s="125" t="s">
        <v>270</v>
      </c>
      <c r="E312" s="131"/>
      <c r="F312" s="124">
        <v>4.5999999999999996</v>
      </c>
      <c r="G312" s="124" t="s">
        <v>24</v>
      </c>
      <c r="H312" s="124"/>
      <c r="I312" s="124" t="s">
        <v>24</v>
      </c>
      <c r="J312" s="124">
        <v>3.2</v>
      </c>
      <c r="K312" s="124" t="s">
        <v>24</v>
      </c>
      <c r="L312" s="126"/>
      <c r="M312" s="126" t="s">
        <v>25</v>
      </c>
      <c r="N312" s="127">
        <f t="shared" ref="N312:N315" si="11">ROUND(PRODUCT(F312:L312),2)</f>
        <v>14.72</v>
      </c>
      <c r="O312" s="280"/>
      <c r="P312" s="284"/>
      <c r="Q312" s="285"/>
    </row>
    <row r="313" spans="1:17" s="261" customFormat="1">
      <c r="A313" s="131"/>
      <c r="B313" s="131"/>
      <c r="C313" s="131"/>
      <c r="D313" s="125" t="s">
        <v>268</v>
      </c>
      <c r="E313" s="131"/>
      <c r="F313" s="124">
        <v>4.75</v>
      </c>
      <c r="G313" s="124" t="s">
        <v>24</v>
      </c>
      <c r="H313" s="124"/>
      <c r="I313" s="124" t="s">
        <v>24</v>
      </c>
      <c r="J313" s="124">
        <v>3.2</v>
      </c>
      <c r="K313" s="124" t="s">
        <v>24</v>
      </c>
      <c r="L313" s="126"/>
      <c r="M313" s="126" t="s">
        <v>25</v>
      </c>
      <c r="N313" s="127">
        <f t="shared" si="11"/>
        <v>15.2</v>
      </c>
      <c r="O313" s="280"/>
      <c r="P313" s="284"/>
      <c r="Q313" s="285"/>
    </row>
    <row r="314" spans="1:17" s="261" customFormat="1">
      <c r="A314" s="131"/>
      <c r="B314" s="131"/>
      <c r="C314" s="131"/>
      <c r="D314" s="125" t="s">
        <v>269</v>
      </c>
      <c r="E314" s="131"/>
      <c r="F314" s="124">
        <v>4.5999999999999996</v>
      </c>
      <c r="G314" s="124" t="s">
        <v>24</v>
      </c>
      <c r="H314" s="124"/>
      <c r="I314" s="124" t="s">
        <v>24</v>
      </c>
      <c r="J314" s="124">
        <v>3.2</v>
      </c>
      <c r="K314" s="124" t="s">
        <v>24</v>
      </c>
      <c r="L314" s="126"/>
      <c r="M314" s="126" t="s">
        <v>25</v>
      </c>
      <c r="N314" s="127">
        <f t="shared" si="11"/>
        <v>14.72</v>
      </c>
      <c r="O314" s="280"/>
      <c r="P314" s="284"/>
      <c r="Q314" s="285"/>
    </row>
    <row r="315" spans="1:17" s="261" customFormat="1">
      <c r="A315" s="131"/>
      <c r="B315" s="131"/>
      <c r="C315" s="131"/>
      <c r="D315" s="125" t="s">
        <v>210</v>
      </c>
      <c r="E315" s="131"/>
      <c r="F315" s="124">
        <v>0.9</v>
      </c>
      <c r="G315" s="124" t="s">
        <v>24</v>
      </c>
      <c r="H315" s="124"/>
      <c r="I315" s="124" t="s">
        <v>24</v>
      </c>
      <c r="J315" s="124">
        <v>2.6</v>
      </c>
      <c r="K315" s="124" t="s">
        <v>24</v>
      </c>
      <c r="L315" s="126"/>
      <c r="M315" s="126" t="s">
        <v>25</v>
      </c>
      <c r="N315" s="127">
        <f t="shared" si="11"/>
        <v>2.34</v>
      </c>
      <c r="O315" s="280"/>
      <c r="P315" s="284"/>
      <c r="Q315" s="285"/>
    </row>
    <row r="316" spans="1:17" s="261" customFormat="1">
      <c r="A316" s="131"/>
      <c r="B316" s="131"/>
      <c r="C316" s="131"/>
      <c r="D316" s="125"/>
      <c r="E316" s="131"/>
      <c r="F316" s="124"/>
      <c r="G316" s="124"/>
      <c r="H316" s="124"/>
      <c r="I316" s="124"/>
      <c r="J316" s="124"/>
      <c r="K316" s="124"/>
      <c r="L316" s="126" t="s">
        <v>23</v>
      </c>
      <c r="M316" s="126" t="s">
        <v>25</v>
      </c>
      <c r="N316" s="127">
        <f>SUM(N312:N315)</f>
        <v>46.980000000000004</v>
      </c>
      <c r="O316" s="280"/>
      <c r="P316" s="284"/>
      <c r="Q316" s="285"/>
    </row>
    <row r="317" spans="1:17" s="261" customFormat="1">
      <c r="A317" s="131"/>
      <c r="B317" s="131"/>
      <c r="C317" s="131"/>
      <c r="D317" s="125"/>
      <c r="E317" s="131"/>
      <c r="F317" s="124"/>
      <c r="G317" s="124"/>
      <c r="H317" s="124"/>
      <c r="I317" s="124"/>
      <c r="J317" s="124"/>
      <c r="K317" s="124"/>
      <c r="L317" s="126"/>
      <c r="M317" s="126"/>
      <c r="N317" s="127"/>
      <c r="O317" s="280"/>
      <c r="P317" s="284"/>
      <c r="Q317" s="285"/>
    </row>
    <row r="318" spans="1:17" s="261" customFormat="1">
      <c r="A318" s="131" t="s">
        <v>61</v>
      </c>
      <c r="B318" s="241" t="s">
        <v>351</v>
      </c>
      <c r="C318" s="132">
        <v>88485</v>
      </c>
      <c r="D318" s="133" t="s">
        <v>459</v>
      </c>
      <c r="E318" s="131" t="s">
        <v>457</v>
      </c>
      <c r="F318" s="124"/>
      <c r="G318" s="124"/>
      <c r="H318" s="124"/>
      <c r="I318" s="124"/>
      <c r="J318" s="124"/>
      <c r="K318" s="124"/>
      <c r="L318" s="126"/>
      <c r="M318" s="126"/>
      <c r="N318" s="127"/>
      <c r="O318" s="280">
        <f>N338</f>
        <v>481.2</v>
      </c>
      <c r="P318" s="281">
        <v>2.2599999999999998</v>
      </c>
      <c r="Q318" s="285"/>
    </row>
    <row r="319" spans="1:17" s="261" customFormat="1">
      <c r="A319" s="131"/>
      <c r="B319" s="131"/>
      <c r="C319" s="131"/>
      <c r="D319" s="125" t="s">
        <v>435</v>
      </c>
      <c r="E319" s="131"/>
      <c r="F319" s="124">
        <v>9.9700000000000006</v>
      </c>
      <c r="G319" s="124" t="s">
        <v>24</v>
      </c>
      <c r="H319" s="124"/>
      <c r="I319" s="124" t="s">
        <v>24</v>
      </c>
      <c r="J319" s="124">
        <v>3.2</v>
      </c>
      <c r="K319" s="124" t="s">
        <v>24</v>
      </c>
      <c r="L319" s="126">
        <v>2</v>
      </c>
      <c r="M319" s="126" t="s">
        <v>25</v>
      </c>
      <c r="N319" s="127">
        <f t="shared" ref="N319:N337" si="12">ROUND(PRODUCT(F319:L319),2)</f>
        <v>63.81</v>
      </c>
      <c r="O319" s="280"/>
      <c r="P319" s="284"/>
      <c r="Q319" s="285"/>
    </row>
    <row r="320" spans="1:17" s="261" customFormat="1">
      <c r="A320" s="131"/>
      <c r="B320" s="131"/>
      <c r="C320" s="131"/>
      <c r="D320" s="125" t="s">
        <v>206</v>
      </c>
      <c r="E320" s="131"/>
      <c r="F320" s="124">
        <v>9.5</v>
      </c>
      <c r="G320" s="124" t="s">
        <v>24</v>
      </c>
      <c r="H320" s="124"/>
      <c r="I320" s="124" t="s">
        <v>24</v>
      </c>
      <c r="J320" s="124">
        <v>3.2</v>
      </c>
      <c r="K320" s="124" t="s">
        <v>24</v>
      </c>
      <c r="L320" s="126"/>
      <c r="M320" s="126" t="s">
        <v>25</v>
      </c>
      <c r="N320" s="127">
        <f t="shared" si="12"/>
        <v>30.4</v>
      </c>
      <c r="O320" s="280"/>
      <c r="P320" s="284"/>
      <c r="Q320" s="285"/>
    </row>
    <row r="321" spans="1:17" s="261" customFormat="1">
      <c r="A321" s="131"/>
      <c r="B321" s="131"/>
      <c r="C321" s="131"/>
      <c r="D321" s="125" t="s">
        <v>270</v>
      </c>
      <c r="E321" s="131"/>
      <c r="F321" s="124">
        <v>3.1</v>
      </c>
      <c r="G321" s="124" t="s">
        <v>24</v>
      </c>
      <c r="H321" s="124"/>
      <c r="I321" s="124" t="s">
        <v>24</v>
      </c>
      <c r="J321" s="124">
        <v>2.8</v>
      </c>
      <c r="K321" s="124" t="s">
        <v>24</v>
      </c>
      <c r="L321" s="126">
        <v>2</v>
      </c>
      <c r="M321" s="126" t="s">
        <v>25</v>
      </c>
      <c r="N321" s="127">
        <f t="shared" si="12"/>
        <v>17.36</v>
      </c>
      <c r="O321" s="280"/>
      <c r="P321" s="284"/>
      <c r="Q321" s="285"/>
    </row>
    <row r="322" spans="1:17" s="261" customFormat="1">
      <c r="A322" s="131"/>
      <c r="B322" s="131"/>
      <c r="C322" s="131"/>
      <c r="D322" s="125" t="s">
        <v>206</v>
      </c>
      <c r="E322" s="131"/>
      <c r="F322" s="124">
        <v>3.2</v>
      </c>
      <c r="G322" s="124" t="s">
        <v>24</v>
      </c>
      <c r="H322" s="124"/>
      <c r="I322" s="124" t="s">
        <v>24</v>
      </c>
      <c r="J322" s="124">
        <v>2.8</v>
      </c>
      <c r="K322" s="124" t="s">
        <v>24</v>
      </c>
      <c r="L322" s="126">
        <v>2</v>
      </c>
      <c r="M322" s="126"/>
      <c r="N322" s="127">
        <f t="shared" si="12"/>
        <v>17.920000000000002</v>
      </c>
      <c r="O322" s="280"/>
      <c r="P322" s="284"/>
      <c r="Q322" s="285"/>
    </row>
    <row r="323" spans="1:17" s="261" customFormat="1">
      <c r="A323" s="131"/>
      <c r="B323" s="131"/>
      <c r="C323" s="131"/>
      <c r="D323" s="125" t="s">
        <v>268</v>
      </c>
      <c r="E323" s="131"/>
      <c r="F323" s="124">
        <v>4.75</v>
      </c>
      <c r="G323" s="124" t="s">
        <v>24</v>
      </c>
      <c r="H323" s="124"/>
      <c r="I323" s="124" t="s">
        <v>24</v>
      </c>
      <c r="J323" s="124">
        <v>2.8</v>
      </c>
      <c r="K323" s="124" t="s">
        <v>24</v>
      </c>
      <c r="L323" s="126">
        <v>2</v>
      </c>
      <c r="M323" s="126" t="s">
        <v>25</v>
      </c>
      <c r="N323" s="127">
        <f t="shared" si="12"/>
        <v>26.6</v>
      </c>
      <c r="O323" s="280"/>
      <c r="P323" s="284"/>
      <c r="Q323" s="285"/>
    </row>
    <row r="324" spans="1:17" s="261" customFormat="1">
      <c r="A324" s="131"/>
      <c r="B324" s="131"/>
      <c r="C324" s="131"/>
      <c r="D324" s="125" t="s">
        <v>206</v>
      </c>
      <c r="E324" s="131"/>
      <c r="F324" s="124">
        <v>3.2</v>
      </c>
      <c r="G324" s="124" t="s">
        <v>24</v>
      </c>
      <c r="H324" s="124"/>
      <c r="I324" s="124" t="s">
        <v>24</v>
      </c>
      <c r="J324" s="124">
        <v>2.8</v>
      </c>
      <c r="K324" s="124" t="s">
        <v>24</v>
      </c>
      <c r="L324" s="126">
        <v>2</v>
      </c>
      <c r="M324" s="126"/>
      <c r="N324" s="127">
        <f t="shared" si="12"/>
        <v>17.920000000000002</v>
      </c>
      <c r="O324" s="280"/>
      <c r="P324" s="284"/>
      <c r="Q324" s="285"/>
    </row>
    <row r="325" spans="1:17" s="261" customFormat="1">
      <c r="A325" s="131"/>
      <c r="B325" s="131"/>
      <c r="C325" s="131"/>
      <c r="D325" s="125" t="s">
        <v>269</v>
      </c>
      <c r="E325" s="131"/>
      <c r="F325" s="124">
        <v>3.1</v>
      </c>
      <c r="G325" s="124" t="s">
        <v>24</v>
      </c>
      <c r="H325" s="124"/>
      <c r="I325" s="124" t="s">
        <v>24</v>
      </c>
      <c r="J325" s="124">
        <v>2.8</v>
      </c>
      <c r="K325" s="124" t="s">
        <v>24</v>
      </c>
      <c r="L325" s="126">
        <v>2</v>
      </c>
      <c r="M325" s="126" t="s">
        <v>25</v>
      </c>
      <c r="N325" s="127">
        <f t="shared" si="12"/>
        <v>17.36</v>
      </c>
      <c r="O325" s="280"/>
      <c r="P325" s="284"/>
      <c r="Q325" s="285"/>
    </row>
    <row r="326" spans="1:17" s="261" customFormat="1">
      <c r="A326" s="131"/>
      <c r="B326" s="131"/>
      <c r="C326" s="131"/>
      <c r="D326" s="125" t="s">
        <v>206</v>
      </c>
      <c r="E326" s="131"/>
      <c r="F326" s="124">
        <v>3.2</v>
      </c>
      <c r="G326" s="124" t="s">
        <v>24</v>
      </c>
      <c r="H326" s="124"/>
      <c r="I326" s="124" t="s">
        <v>24</v>
      </c>
      <c r="J326" s="124">
        <v>2.8</v>
      </c>
      <c r="K326" s="124" t="s">
        <v>24</v>
      </c>
      <c r="L326" s="126">
        <v>2</v>
      </c>
      <c r="M326" s="126"/>
      <c r="N326" s="127">
        <f t="shared" si="12"/>
        <v>17.920000000000002</v>
      </c>
      <c r="O326" s="280"/>
      <c r="P326" s="284"/>
      <c r="Q326" s="285"/>
    </row>
    <row r="327" spans="1:17" s="261" customFormat="1">
      <c r="A327" s="131"/>
      <c r="B327" s="131"/>
      <c r="C327" s="131"/>
      <c r="D327" s="125" t="s">
        <v>210</v>
      </c>
      <c r="E327" s="131"/>
      <c r="F327" s="124">
        <v>0.9</v>
      </c>
      <c r="G327" s="124" t="s">
        <v>24</v>
      </c>
      <c r="H327" s="124"/>
      <c r="I327" s="124" t="s">
        <v>24</v>
      </c>
      <c r="J327" s="124">
        <v>2.8</v>
      </c>
      <c r="K327" s="124" t="s">
        <v>24</v>
      </c>
      <c r="L327" s="126">
        <v>2</v>
      </c>
      <c r="M327" s="126" t="s">
        <v>25</v>
      </c>
      <c r="N327" s="127">
        <f t="shared" si="12"/>
        <v>5.04</v>
      </c>
      <c r="O327" s="280"/>
      <c r="P327" s="284"/>
      <c r="Q327" s="285"/>
    </row>
    <row r="328" spans="1:17" s="261" customFormat="1">
      <c r="A328" s="131"/>
      <c r="B328" s="131"/>
      <c r="C328" s="131"/>
      <c r="D328" s="125" t="s">
        <v>206</v>
      </c>
      <c r="E328" s="131"/>
      <c r="F328" s="124">
        <v>2.6</v>
      </c>
      <c r="G328" s="124" t="s">
        <v>24</v>
      </c>
      <c r="H328" s="124"/>
      <c r="I328" s="124" t="s">
        <v>24</v>
      </c>
      <c r="J328" s="124">
        <v>2.8</v>
      </c>
      <c r="K328" s="124" t="s">
        <v>24</v>
      </c>
      <c r="L328" s="126">
        <v>2</v>
      </c>
      <c r="M328" s="126"/>
      <c r="N328" s="127">
        <f t="shared" si="12"/>
        <v>14.56</v>
      </c>
      <c r="O328" s="280"/>
      <c r="P328" s="284"/>
      <c r="Q328" s="285"/>
    </row>
    <row r="329" spans="1:17" s="261" customFormat="1">
      <c r="A329" s="131"/>
      <c r="B329" s="131"/>
      <c r="C329" s="131"/>
      <c r="D329" s="125" t="s">
        <v>436</v>
      </c>
      <c r="E329" s="131"/>
      <c r="F329" s="124">
        <v>4.75</v>
      </c>
      <c r="G329" s="124" t="s">
        <v>24</v>
      </c>
      <c r="H329" s="124"/>
      <c r="I329" s="124" t="s">
        <v>24</v>
      </c>
      <c r="J329" s="124">
        <v>2.5</v>
      </c>
      <c r="K329" s="124" t="s">
        <v>24</v>
      </c>
      <c r="L329" s="126">
        <v>2</v>
      </c>
      <c r="M329" s="126" t="s">
        <v>25</v>
      </c>
      <c r="N329" s="127">
        <f t="shared" si="12"/>
        <v>23.75</v>
      </c>
      <c r="O329" s="280"/>
      <c r="P329" s="284"/>
      <c r="Q329" s="285"/>
    </row>
    <row r="330" spans="1:17" s="261" customFormat="1">
      <c r="A330" s="131"/>
      <c r="B330" s="131"/>
      <c r="C330" s="131"/>
      <c r="D330" s="125" t="s">
        <v>206</v>
      </c>
      <c r="E330" s="131"/>
      <c r="F330" s="124">
        <v>9.5</v>
      </c>
      <c r="G330" s="124" t="s">
        <v>24</v>
      </c>
      <c r="H330" s="124"/>
      <c r="I330" s="124" t="s">
        <v>24</v>
      </c>
      <c r="J330" s="124">
        <v>2.5</v>
      </c>
      <c r="K330" s="124" t="s">
        <v>24</v>
      </c>
      <c r="L330" s="126">
        <v>2</v>
      </c>
      <c r="M330" s="126"/>
      <c r="N330" s="127">
        <f t="shared" si="12"/>
        <v>47.5</v>
      </c>
      <c r="O330" s="280"/>
      <c r="P330" s="284"/>
      <c r="Q330" s="285"/>
    </row>
    <row r="331" spans="1:17" s="261" customFormat="1">
      <c r="A331" s="131"/>
      <c r="B331" s="131"/>
      <c r="C331" s="131"/>
      <c r="D331" s="125" t="s">
        <v>206</v>
      </c>
      <c r="E331" s="131"/>
      <c r="F331" s="124">
        <v>10.7</v>
      </c>
      <c r="G331" s="124" t="s">
        <v>24</v>
      </c>
      <c r="H331" s="124"/>
      <c r="I331" s="124" t="s">
        <v>24</v>
      </c>
      <c r="J331" s="124">
        <v>2.5</v>
      </c>
      <c r="K331" s="124" t="s">
        <v>24</v>
      </c>
      <c r="L331" s="126">
        <v>2</v>
      </c>
      <c r="M331" s="126"/>
      <c r="N331" s="127">
        <f t="shared" si="12"/>
        <v>53.5</v>
      </c>
      <c r="O331" s="280"/>
      <c r="P331" s="284"/>
      <c r="Q331" s="285"/>
    </row>
    <row r="332" spans="1:17" s="261" customFormat="1">
      <c r="A332" s="131"/>
      <c r="B332" s="131"/>
      <c r="C332" s="131"/>
      <c r="D332" s="125" t="s">
        <v>275</v>
      </c>
      <c r="E332" s="131"/>
      <c r="F332" s="124">
        <v>1.85</v>
      </c>
      <c r="G332" s="124" t="s">
        <v>24</v>
      </c>
      <c r="H332" s="124"/>
      <c r="I332" s="124" t="s">
        <v>24</v>
      </c>
      <c r="J332" s="124">
        <v>2.5</v>
      </c>
      <c r="K332" s="124" t="s">
        <v>24</v>
      </c>
      <c r="L332" s="126">
        <v>2</v>
      </c>
      <c r="M332" s="126" t="s">
        <v>25</v>
      </c>
      <c r="N332" s="127">
        <f t="shared" si="12"/>
        <v>9.25</v>
      </c>
      <c r="O332" s="280"/>
      <c r="P332" s="284"/>
      <c r="Q332" s="285"/>
    </row>
    <row r="333" spans="1:17" s="261" customFormat="1">
      <c r="A333" s="131"/>
      <c r="B333" s="131"/>
      <c r="C333" s="131"/>
      <c r="D333" s="125" t="s">
        <v>206</v>
      </c>
      <c r="E333" s="131"/>
      <c r="F333" s="124">
        <v>3.65</v>
      </c>
      <c r="G333" s="124" t="s">
        <v>24</v>
      </c>
      <c r="H333" s="124"/>
      <c r="I333" s="124" t="s">
        <v>24</v>
      </c>
      <c r="J333" s="124">
        <v>2.5</v>
      </c>
      <c r="K333" s="124" t="s">
        <v>24</v>
      </c>
      <c r="L333" s="126">
        <v>2</v>
      </c>
      <c r="M333" s="126"/>
      <c r="N333" s="127">
        <f t="shared" si="12"/>
        <v>18.25</v>
      </c>
      <c r="O333" s="280"/>
      <c r="P333" s="284"/>
      <c r="Q333" s="285"/>
    </row>
    <row r="334" spans="1:17" s="261" customFormat="1">
      <c r="A334" s="131"/>
      <c r="B334" s="131"/>
      <c r="C334" s="131"/>
      <c r="D334" s="125" t="s">
        <v>434</v>
      </c>
      <c r="E334" s="131"/>
      <c r="F334" s="124">
        <v>6.2</v>
      </c>
      <c r="G334" s="124" t="s">
        <v>24</v>
      </c>
      <c r="H334" s="124"/>
      <c r="I334" s="124" t="s">
        <v>24</v>
      </c>
      <c r="J334" s="124">
        <v>2.5</v>
      </c>
      <c r="K334" s="124" t="s">
        <v>24</v>
      </c>
      <c r="L334" s="126">
        <v>2</v>
      </c>
      <c r="M334" s="126" t="s">
        <v>25</v>
      </c>
      <c r="N334" s="127">
        <f t="shared" si="12"/>
        <v>31</v>
      </c>
      <c r="O334" s="280"/>
      <c r="P334" s="284"/>
      <c r="Q334" s="285"/>
    </row>
    <row r="335" spans="1:17" s="261" customFormat="1">
      <c r="A335" s="131"/>
      <c r="B335" s="131"/>
      <c r="C335" s="131"/>
      <c r="D335" s="125" t="s">
        <v>206</v>
      </c>
      <c r="E335" s="131"/>
      <c r="F335" s="124">
        <v>9.5</v>
      </c>
      <c r="G335" s="124" t="s">
        <v>24</v>
      </c>
      <c r="H335" s="124"/>
      <c r="I335" s="124" t="s">
        <v>24</v>
      </c>
      <c r="J335" s="124">
        <v>2.5</v>
      </c>
      <c r="K335" s="124" t="s">
        <v>24</v>
      </c>
      <c r="L335" s="126">
        <v>2</v>
      </c>
      <c r="M335" s="126"/>
      <c r="N335" s="127">
        <f t="shared" si="12"/>
        <v>47.5</v>
      </c>
      <c r="O335" s="280"/>
      <c r="P335" s="284"/>
      <c r="Q335" s="285"/>
    </row>
    <row r="336" spans="1:17" s="261" customFormat="1">
      <c r="A336" s="131"/>
      <c r="B336" s="131"/>
      <c r="C336" s="131"/>
      <c r="D336" s="125" t="s">
        <v>277</v>
      </c>
      <c r="E336" s="131"/>
      <c r="F336" s="124">
        <v>2</v>
      </c>
      <c r="G336" s="124" t="s">
        <v>24</v>
      </c>
      <c r="H336" s="124"/>
      <c r="I336" s="124" t="s">
        <v>24</v>
      </c>
      <c r="J336" s="124">
        <v>2.8</v>
      </c>
      <c r="K336" s="124" t="s">
        <v>24</v>
      </c>
      <c r="L336" s="126">
        <v>2</v>
      </c>
      <c r="M336" s="126" t="s">
        <v>25</v>
      </c>
      <c r="N336" s="127">
        <f t="shared" si="12"/>
        <v>11.2</v>
      </c>
      <c r="O336" s="280"/>
      <c r="P336" s="284"/>
      <c r="Q336" s="285"/>
    </row>
    <row r="337" spans="1:17" s="261" customFormat="1">
      <c r="A337" s="131"/>
      <c r="B337" s="131"/>
      <c r="C337" s="131"/>
      <c r="D337" s="125" t="s">
        <v>206</v>
      </c>
      <c r="E337" s="131"/>
      <c r="F337" s="124">
        <v>1.85</v>
      </c>
      <c r="G337" s="124" t="s">
        <v>24</v>
      </c>
      <c r="H337" s="124"/>
      <c r="I337" s="124" t="s">
        <v>24</v>
      </c>
      <c r="J337" s="124">
        <v>2.8</v>
      </c>
      <c r="K337" s="124" t="s">
        <v>24</v>
      </c>
      <c r="L337" s="126">
        <v>2</v>
      </c>
      <c r="M337" s="126"/>
      <c r="N337" s="127">
        <f t="shared" si="12"/>
        <v>10.36</v>
      </c>
      <c r="O337" s="280"/>
      <c r="P337" s="284"/>
      <c r="Q337" s="285"/>
    </row>
    <row r="338" spans="1:17" s="261" customFormat="1">
      <c r="A338" s="131"/>
      <c r="B338" s="131"/>
      <c r="C338" s="131"/>
      <c r="D338" s="125"/>
      <c r="E338" s="131"/>
      <c r="F338" s="124"/>
      <c r="G338" s="124"/>
      <c r="H338" s="124"/>
      <c r="I338" s="124"/>
      <c r="J338" s="124"/>
      <c r="K338" s="124"/>
      <c r="L338" s="126" t="s">
        <v>23</v>
      </c>
      <c r="M338" s="126" t="s">
        <v>25</v>
      </c>
      <c r="N338" s="127">
        <f>SUM(N319:N337)</f>
        <v>481.2</v>
      </c>
      <c r="O338" s="280"/>
      <c r="P338" s="284"/>
      <c r="Q338" s="285"/>
    </row>
    <row r="339" spans="1:17" s="261" customFormat="1">
      <c r="A339" s="131"/>
      <c r="B339" s="131"/>
      <c r="C339" s="131"/>
      <c r="D339" s="125"/>
      <c r="E339" s="131"/>
      <c r="F339" s="124"/>
      <c r="G339" s="124"/>
      <c r="H339" s="124"/>
      <c r="I339" s="124"/>
      <c r="J339" s="124"/>
      <c r="K339" s="124"/>
      <c r="L339" s="126"/>
      <c r="M339" s="126"/>
      <c r="N339" s="127"/>
      <c r="O339" s="280"/>
      <c r="P339" s="284"/>
      <c r="Q339" s="285"/>
    </row>
    <row r="340" spans="1:17" s="261" customFormat="1">
      <c r="A340" s="131" t="s">
        <v>437</v>
      </c>
      <c r="B340" s="241" t="s">
        <v>351</v>
      </c>
      <c r="C340" s="132">
        <v>88415</v>
      </c>
      <c r="D340" s="133" t="s">
        <v>458</v>
      </c>
      <c r="E340" s="131" t="s">
        <v>457</v>
      </c>
      <c r="F340" s="124"/>
      <c r="G340" s="124"/>
      <c r="H340" s="124"/>
      <c r="I340" s="124"/>
      <c r="J340" s="124"/>
      <c r="K340" s="124"/>
      <c r="L340" s="126"/>
      <c r="M340" s="126"/>
      <c r="N340" s="127"/>
      <c r="O340" s="280">
        <f>N345</f>
        <v>774.78</v>
      </c>
      <c r="P340" s="281">
        <v>2.57</v>
      </c>
      <c r="Q340" s="285"/>
    </row>
    <row r="341" spans="1:17" s="261" customFormat="1">
      <c r="A341" s="131"/>
      <c r="B341" s="131"/>
      <c r="C341" s="131"/>
      <c r="D341" s="125" t="s">
        <v>316</v>
      </c>
      <c r="E341" s="131"/>
      <c r="F341" s="124">
        <v>30.07</v>
      </c>
      <c r="G341" s="124"/>
      <c r="H341" s="124"/>
      <c r="I341" s="124" t="s">
        <v>24</v>
      </c>
      <c r="J341" s="124">
        <v>9.1</v>
      </c>
      <c r="K341" s="124"/>
      <c r="L341" s="126"/>
      <c r="M341" s="126"/>
      <c r="N341" s="127">
        <f>ROUND(PRODUCT(F341:L341),2)</f>
        <v>273.64</v>
      </c>
      <c r="O341" s="280"/>
      <c r="P341" s="284"/>
      <c r="Q341" s="285"/>
    </row>
    <row r="342" spans="1:17" s="261" customFormat="1">
      <c r="A342" s="131"/>
      <c r="B342" s="131"/>
      <c r="C342" s="131"/>
      <c r="D342" s="125" t="s">
        <v>317</v>
      </c>
      <c r="E342" s="131"/>
      <c r="F342" s="124">
        <v>30.07</v>
      </c>
      <c r="G342" s="124"/>
      <c r="H342" s="124"/>
      <c r="I342" s="124" t="s">
        <v>24</v>
      </c>
      <c r="J342" s="124">
        <v>9.1</v>
      </c>
      <c r="K342" s="124"/>
      <c r="L342" s="126"/>
      <c r="M342" s="126"/>
      <c r="N342" s="127">
        <f>ROUND(PRODUCT(F342:L342),2)</f>
        <v>273.64</v>
      </c>
      <c r="O342" s="280"/>
      <c r="P342" s="284"/>
      <c r="Q342" s="285"/>
    </row>
    <row r="343" spans="1:17" s="261" customFormat="1">
      <c r="A343" s="131"/>
      <c r="B343" s="131"/>
      <c r="C343" s="131"/>
      <c r="D343" s="125" t="s">
        <v>318</v>
      </c>
      <c r="E343" s="131"/>
      <c r="F343" s="124">
        <v>12.5</v>
      </c>
      <c r="G343" s="124"/>
      <c r="H343" s="124"/>
      <c r="I343" s="124" t="s">
        <v>24</v>
      </c>
      <c r="J343" s="124">
        <v>9.1</v>
      </c>
      <c r="K343" s="124"/>
      <c r="L343" s="126"/>
      <c r="M343" s="126"/>
      <c r="N343" s="127">
        <f>ROUND(PRODUCT(F343:L343),2)</f>
        <v>113.75</v>
      </c>
      <c r="O343" s="280"/>
      <c r="P343" s="284"/>
      <c r="Q343" s="285"/>
    </row>
    <row r="344" spans="1:17" s="261" customFormat="1">
      <c r="A344" s="131"/>
      <c r="B344" s="131"/>
      <c r="C344" s="131"/>
      <c r="D344" s="125" t="s">
        <v>319</v>
      </c>
      <c r="E344" s="131"/>
      <c r="F344" s="124">
        <v>12.5</v>
      </c>
      <c r="G344" s="124"/>
      <c r="H344" s="124"/>
      <c r="I344" s="124" t="s">
        <v>24</v>
      </c>
      <c r="J344" s="124">
        <v>9.1</v>
      </c>
      <c r="K344" s="124"/>
      <c r="L344" s="126"/>
      <c r="M344" s="126"/>
      <c r="N344" s="127">
        <f>ROUND(PRODUCT(F344:L344),2)</f>
        <v>113.75</v>
      </c>
      <c r="O344" s="280"/>
      <c r="P344" s="284"/>
      <c r="Q344" s="285"/>
    </row>
    <row r="345" spans="1:17" s="261" customFormat="1">
      <c r="A345" s="131"/>
      <c r="B345" s="131"/>
      <c r="C345" s="131"/>
      <c r="D345" s="125"/>
      <c r="E345" s="131"/>
      <c r="F345" s="124"/>
      <c r="G345" s="124"/>
      <c r="H345" s="124"/>
      <c r="I345" s="124"/>
      <c r="J345" s="124"/>
      <c r="K345" s="124"/>
      <c r="L345" s="126" t="s">
        <v>23</v>
      </c>
      <c r="M345" s="126" t="s">
        <v>25</v>
      </c>
      <c r="N345" s="127">
        <f>SUM(N341:N344)</f>
        <v>774.78</v>
      </c>
      <c r="O345" s="280"/>
      <c r="P345" s="284"/>
      <c r="Q345" s="285"/>
    </row>
    <row r="346" spans="1:17" s="261" customFormat="1">
      <c r="A346" s="131"/>
      <c r="B346" s="131"/>
      <c r="C346" s="131"/>
      <c r="D346" s="125"/>
      <c r="E346" s="131"/>
      <c r="F346" s="124"/>
      <c r="G346" s="124"/>
      <c r="H346" s="124"/>
      <c r="I346" s="124"/>
      <c r="J346" s="124"/>
      <c r="K346" s="124"/>
      <c r="L346" s="126"/>
      <c r="M346" s="126"/>
      <c r="N346" s="127"/>
      <c r="O346" s="280"/>
      <c r="P346" s="284"/>
      <c r="Q346" s="285"/>
    </row>
    <row r="347" spans="1:17" s="261" customFormat="1">
      <c r="A347" s="131" t="s">
        <v>438</v>
      </c>
      <c r="B347" s="241" t="s">
        <v>351</v>
      </c>
      <c r="C347" s="132">
        <v>88484</v>
      </c>
      <c r="D347" s="133" t="s">
        <v>460</v>
      </c>
      <c r="E347" s="131" t="s">
        <v>457</v>
      </c>
      <c r="F347" s="124"/>
      <c r="G347" s="124"/>
      <c r="H347" s="124"/>
      <c r="I347" s="124"/>
      <c r="J347" s="124"/>
      <c r="K347" s="124"/>
      <c r="L347" s="126"/>
      <c r="M347" s="126"/>
      <c r="N347" s="127"/>
      <c r="O347" s="280">
        <f>N352</f>
        <v>46.980000000000004</v>
      </c>
      <c r="P347" s="281">
        <v>2.59</v>
      </c>
      <c r="Q347" s="285"/>
    </row>
    <row r="348" spans="1:17" s="261" customFormat="1">
      <c r="A348" s="131"/>
      <c r="B348" s="131"/>
      <c r="C348" s="131"/>
      <c r="D348" s="125" t="s">
        <v>270</v>
      </c>
      <c r="E348" s="131"/>
      <c r="F348" s="124">
        <v>4.5999999999999996</v>
      </c>
      <c r="G348" s="124" t="s">
        <v>24</v>
      </c>
      <c r="H348" s="124"/>
      <c r="I348" s="124" t="s">
        <v>24</v>
      </c>
      <c r="J348" s="124">
        <v>3.2</v>
      </c>
      <c r="K348" s="124" t="s">
        <v>24</v>
      </c>
      <c r="L348" s="126"/>
      <c r="M348" s="126" t="s">
        <v>25</v>
      </c>
      <c r="N348" s="127">
        <f t="shared" ref="N348:N351" si="13">ROUND(PRODUCT(F348:L348),2)</f>
        <v>14.72</v>
      </c>
      <c r="O348" s="280"/>
      <c r="P348" s="284"/>
      <c r="Q348" s="285"/>
    </row>
    <row r="349" spans="1:17" s="261" customFormat="1">
      <c r="A349" s="131"/>
      <c r="B349" s="131"/>
      <c r="C349" s="131"/>
      <c r="D349" s="125" t="s">
        <v>268</v>
      </c>
      <c r="E349" s="131"/>
      <c r="F349" s="124">
        <v>4.75</v>
      </c>
      <c r="G349" s="124" t="s">
        <v>24</v>
      </c>
      <c r="H349" s="124"/>
      <c r="I349" s="124" t="s">
        <v>24</v>
      </c>
      <c r="J349" s="124">
        <v>3.2</v>
      </c>
      <c r="K349" s="124" t="s">
        <v>24</v>
      </c>
      <c r="L349" s="126"/>
      <c r="M349" s="126" t="s">
        <v>25</v>
      </c>
      <c r="N349" s="127">
        <f t="shared" si="13"/>
        <v>15.2</v>
      </c>
      <c r="O349" s="280"/>
      <c r="P349" s="284"/>
      <c r="Q349" s="285"/>
    </row>
    <row r="350" spans="1:17" s="261" customFormat="1">
      <c r="A350" s="131"/>
      <c r="B350" s="131"/>
      <c r="C350" s="131"/>
      <c r="D350" s="125" t="s">
        <v>269</v>
      </c>
      <c r="E350" s="131"/>
      <c r="F350" s="124">
        <v>4.5999999999999996</v>
      </c>
      <c r="G350" s="124" t="s">
        <v>24</v>
      </c>
      <c r="H350" s="124"/>
      <c r="I350" s="124" t="s">
        <v>24</v>
      </c>
      <c r="J350" s="124">
        <v>3.2</v>
      </c>
      <c r="K350" s="124" t="s">
        <v>24</v>
      </c>
      <c r="L350" s="126"/>
      <c r="M350" s="126" t="s">
        <v>25</v>
      </c>
      <c r="N350" s="127">
        <f t="shared" si="13"/>
        <v>14.72</v>
      </c>
      <c r="O350" s="280"/>
      <c r="P350" s="284"/>
      <c r="Q350" s="285"/>
    </row>
    <row r="351" spans="1:17" s="261" customFormat="1">
      <c r="A351" s="131"/>
      <c r="B351" s="131"/>
      <c r="C351" s="131"/>
      <c r="D351" s="125" t="s">
        <v>210</v>
      </c>
      <c r="E351" s="131"/>
      <c r="F351" s="124">
        <v>0.9</v>
      </c>
      <c r="G351" s="124" t="s">
        <v>24</v>
      </c>
      <c r="H351" s="124"/>
      <c r="I351" s="124" t="s">
        <v>24</v>
      </c>
      <c r="J351" s="124">
        <v>2.6</v>
      </c>
      <c r="K351" s="124" t="s">
        <v>24</v>
      </c>
      <c r="L351" s="126"/>
      <c r="M351" s="126" t="s">
        <v>25</v>
      </c>
      <c r="N351" s="127">
        <f t="shared" si="13"/>
        <v>2.34</v>
      </c>
      <c r="O351" s="280"/>
      <c r="P351" s="284"/>
      <c r="Q351" s="285"/>
    </row>
    <row r="352" spans="1:17" s="261" customFormat="1">
      <c r="A352" s="131"/>
      <c r="B352" s="131"/>
      <c r="C352" s="131"/>
      <c r="D352" s="125"/>
      <c r="E352" s="131"/>
      <c r="F352" s="124"/>
      <c r="G352" s="124"/>
      <c r="H352" s="124"/>
      <c r="I352" s="124"/>
      <c r="J352" s="124"/>
      <c r="K352" s="124"/>
      <c r="L352" s="126" t="s">
        <v>23</v>
      </c>
      <c r="M352" s="126" t="s">
        <v>25</v>
      </c>
      <c r="N352" s="127">
        <f>SUM(N348:N351)</f>
        <v>46.980000000000004</v>
      </c>
      <c r="O352" s="280"/>
      <c r="P352" s="284"/>
      <c r="Q352" s="285"/>
    </row>
    <row r="353" spans="1:17" s="261" customFormat="1">
      <c r="A353" s="131"/>
      <c r="B353" s="131"/>
      <c r="C353" s="131"/>
      <c r="D353" s="125"/>
      <c r="E353" s="131"/>
      <c r="F353" s="124"/>
      <c r="G353" s="124"/>
      <c r="H353" s="124"/>
      <c r="I353" s="124"/>
      <c r="J353" s="124"/>
      <c r="K353" s="124"/>
      <c r="L353" s="126"/>
      <c r="M353" s="126"/>
      <c r="N353" s="127"/>
      <c r="O353" s="280"/>
      <c r="P353" s="284"/>
      <c r="Q353" s="285"/>
    </row>
    <row r="354" spans="1:17" s="261" customFormat="1" ht="22.5">
      <c r="A354" s="131" t="s">
        <v>439</v>
      </c>
      <c r="B354" s="241" t="s">
        <v>351</v>
      </c>
      <c r="C354" s="132">
        <v>88489</v>
      </c>
      <c r="D354" s="133" t="s">
        <v>461</v>
      </c>
      <c r="E354" s="131" t="s">
        <v>457</v>
      </c>
      <c r="F354" s="124"/>
      <c r="G354" s="124"/>
      <c r="H354" s="124"/>
      <c r="I354" s="124"/>
      <c r="J354" s="124"/>
      <c r="K354" s="124"/>
      <c r="L354" s="126"/>
      <c r="M354" s="126"/>
      <c r="N354" s="127"/>
      <c r="O354" s="280">
        <f>N374</f>
        <v>481.2</v>
      </c>
      <c r="P354" s="281">
        <v>13.4</v>
      </c>
      <c r="Q354" s="285"/>
    </row>
    <row r="355" spans="1:17" s="261" customFormat="1">
      <c r="A355" s="131"/>
      <c r="B355" s="131"/>
      <c r="C355" s="131"/>
      <c r="D355" s="125" t="s">
        <v>435</v>
      </c>
      <c r="E355" s="131"/>
      <c r="F355" s="124">
        <v>9.9700000000000006</v>
      </c>
      <c r="G355" s="124" t="s">
        <v>24</v>
      </c>
      <c r="H355" s="124"/>
      <c r="I355" s="124" t="s">
        <v>24</v>
      </c>
      <c r="J355" s="124">
        <v>3.2</v>
      </c>
      <c r="K355" s="124" t="s">
        <v>24</v>
      </c>
      <c r="L355" s="126">
        <v>2</v>
      </c>
      <c r="M355" s="126" t="s">
        <v>25</v>
      </c>
      <c r="N355" s="127">
        <f t="shared" ref="N355" si="14">ROUND(PRODUCT(F355:L355),2)</f>
        <v>63.81</v>
      </c>
      <c r="O355" s="280"/>
      <c r="P355" s="284"/>
      <c r="Q355" s="285"/>
    </row>
    <row r="356" spans="1:17" s="261" customFormat="1">
      <c r="A356" s="131"/>
      <c r="B356" s="131"/>
      <c r="C356" s="131"/>
      <c r="D356" s="125" t="s">
        <v>206</v>
      </c>
      <c r="E356" s="131"/>
      <c r="F356" s="124">
        <v>9.5</v>
      </c>
      <c r="G356" s="124" t="s">
        <v>24</v>
      </c>
      <c r="H356" s="124"/>
      <c r="I356" s="124" t="s">
        <v>24</v>
      </c>
      <c r="J356" s="124">
        <v>3.2</v>
      </c>
      <c r="K356" s="124" t="s">
        <v>24</v>
      </c>
      <c r="L356" s="126"/>
      <c r="M356" s="126" t="s">
        <v>25</v>
      </c>
      <c r="N356" s="127">
        <f t="shared" ref="N356" si="15">ROUND(PRODUCT(F356:L356),2)</f>
        <v>30.4</v>
      </c>
      <c r="O356" s="280"/>
      <c r="P356" s="284"/>
      <c r="Q356" s="285"/>
    </row>
    <row r="357" spans="1:17" s="261" customFormat="1">
      <c r="A357" s="131"/>
      <c r="B357" s="131"/>
      <c r="C357" s="131"/>
      <c r="D357" s="125" t="s">
        <v>270</v>
      </c>
      <c r="E357" s="131"/>
      <c r="F357" s="124">
        <v>3.1</v>
      </c>
      <c r="G357" s="124" t="s">
        <v>24</v>
      </c>
      <c r="H357" s="124"/>
      <c r="I357" s="124" t="s">
        <v>24</v>
      </c>
      <c r="J357" s="124">
        <v>2.8</v>
      </c>
      <c r="K357" s="124" t="s">
        <v>24</v>
      </c>
      <c r="L357" s="126">
        <v>2</v>
      </c>
      <c r="M357" s="126" t="s">
        <v>25</v>
      </c>
      <c r="N357" s="127">
        <f t="shared" ref="N357:N373" si="16">ROUND(PRODUCT(F357:L357),2)</f>
        <v>17.36</v>
      </c>
      <c r="O357" s="280"/>
      <c r="P357" s="284"/>
      <c r="Q357" s="285"/>
    </row>
    <row r="358" spans="1:17" s="261" customFormat="1">
      <c r="A358" s="131"/>
      <c r="B358" s="131"/>
      <c r="C358" s="131"/>
      <c r="D358" s="125" t="s">
        <v>206</v>
      </c>
      <c r="E358" s="131"/>
      <c r="F358" s="124">
        <v>3.2</v>
      </c>
      <c r="G358" s="124" t="s">
        <v>24</v>
      </c>
      <c r="H358" s="124"/>
      <c r="I358" s="124" t="s">
        <v>24</v>
      </c>
      <c r="J358" s="124">
        <v>2.8</v>
      </c>
      <c r="K358" s="124" t="s">
        <v>24</v>
      </c>
      <c r="L358" s="126">
        <v>2</v>
      </c>
      <c r="M358" s="126"/>
      <c r="N358" s="127">
        <f t="shared" si="16"/>
        <v>17.920000000000002</v>
      </c>
      <c r="O358" s="280"/>
      <c r="P358" s="284"/>
      <c r="Q358" s="285"/>
    </row>
    <row r="359" spans="1:17" s="261" customFormat="1">
      <c r="A359" s="131"/>
      <c r="B359" s="131"/>
      <c r="C359" s="131"/>
      <c r="D359" s="125" t="s">
        <v>268</v>
      </c>
      <c r="E359" s="131"/>
      <c r="F359" s="124">
        <v>4.75</v>
      </c>
      <c r="G359" s="124" t="s">
        <v>24</v>
      </c>
      <c r="H359" s="124"/>
      <c r="I359" s="124" t="s">
        <v>24</v>
      </c>
      <c r="J359" s="124">
        <v>2.8</v>
      </c>
      <c r="K359" s="124" t="s">
        <v>24</v>
      </c>
      <c r="L359" s="126">
        <v>2</v>
      </c>
      <c r="M359" s="126" t="s">
        <v>25</v>
      </c>
      <c r="N359" s="127">
        <f t="shared" si="16"/>
        <v>26.6</v>
      </c>
      <c r="O359" s="280"/>
      <c r="P359" s="284"/>
      <c r="Q359" s="285"/>
    </row>
    <row r="360" spans="1:17" s="261" customFormat="1">
      <c r="A360" s="131"/>
      <c r="B360" s="131"/>
      <c r="C360" s="131"/>
      <c r="D360" s="125" t="s">
        <v>206</v>
      </c>
      <c r="E360" s="131"/>
      <c r="F360" s="124">
        <v>3.2</v>
      </c>
      <c r="G360" s="124" t="s">
        <v>24</v>
      </c>
      <c r="H360" s="124"/>
      <c r="I360" s="124" t="s">
        <v>24</v>
      </c>
      <c r="J360" s="124">
        <v>2.8</v>
      </c>
      <c r="K360" s="124" t="s">
        <v>24</v>
      </c>
      <c r="L360" s="126">
        <v>2</v>
      </c>
      <c r="M360" s="126"/>
      <c r="N360" s="127">
        <f t="shared" ref="N360:N362" si="17">ROUND(PRODUCT(F360:L360),2)</f>
        <v>17.920000000000002</v>
      </c>
      <c r="O360" s="280"/>
      <c r="P360" s="284"/>
      <c r="Q360" s="285"/>
    </row>
    <row r="361" spans="1:17" s="261" customFormat="1">
      <c r="A361" s="131"/>
      <c r="B361" s="131"/>
      <c r="C361" s="131"/>
      <c r="D361" s="125" t="s">
        <v>269</v>
      </c>
      <c r="E361" s="131"/>
      <c r="F361" s="124">
        <v>3.1</v>
      </c>
      <c r="G361" s="124" t="s">
        <v>24</v>
      </c>
      <c r="H361" s="124"/>
      <c r="I361" s="124" t="s">
        <v>24</v>
      </c>
      <c r="J361" s="124">
        <v>2.8</v>
      </c>
      <c r="K361" s="124" t="s">
        <v>24</v>
      </c>
      <c r="L361" s="126">
        <v>2</v>
      </c>
      <c r="M361" s="126" t="s">
        <v>25</v>
      </c>
      <c r="N361" s="127">
        <f t="shared" si="17"/>
        <v>17.36</v>
      </c>
      <c r="O361" s="280"/>
      <c r="P361" s="284"/>
      <c r="Q361" s="285"/>
    </row>
    <row r="362" spans="1:17" s="261" customFormat="1">
      <c r="A362" s="131"/>
      <c r="B362" s="131"/>
      <c r="C362" s="131"/>
      <c r="D362" s="125" t="s">
        <v>206</v>
      </c>
      <c r="E362" s="131"/>
      <c r="F362" s="124">
        <v>3.2</v>
      </c>
      <c r="G362" s="124" t="s">
        <v>24</v>
      </c>
      <c r="H362" s="124"/>
      <c r="I362" s="124" t="s">
        <v>24</v>
      </c>
      <c r="J362" s="124">
        <v>2.8</v>
      </c>
      <c r="K362" s="124" t="s">
        <v>24</v>
      </c>
      <c r="L362" s="126">
        <v>2</v>
      </c>
      <c r="M362" s="126"/>
      <c r="N362" s="127">
        <f t="shared" si="17"/>
        <v>17.920000000000002</v>
      </c>
      <c r="O362" s="280"/>
      <c r="P362" s="284"/>
      <c r="Q362" s="285"/>
    </row>
    <row r="363" spans="1:17" s="261" customFormat="1">
      <c r="A363" s="131"/>
      <c r="B363" s="131"/>
      <c r="C363" s="131"/>
      <c r="D363" s="125" t="s">
        <v>210</v>
      </c>
      <c r="E363" s="131"/>
      <c r="F363" s="124">
        <v>0.9</v>
      </c>
      <c r="G363" s="124" t="s">
        <v>24</v>
      </c>
      <c r="H363" s="124"/>
      <c r="I363" s="124" t="s">
        <v>24</v>
      </c>
      <c r="J363" s="124">
        <v>2.8</v>
      </c>
      <c r="K363" s="124" t="s">
        <v>24</v>
      </c>
      <c r="L363" s="126">
        <v>2</v>
      </c>
      <c r="M363" s="126" t="s">
        <v>25</v>
      </c>
      <c r="N363" s="127">
        <f t="shared" si="16"/>
        <v>5.04</v>
      </c>
      <c r="O363" s="280"/>
      <c r="P363" s="284"/>
      <c r="Q363" s="285"/>
    </row>
    <row r="364" spans="1:17" s="261" customFormat="1">
      <c r="A364" s="131"/>
      <c r="B364" s="131"/>
      <c r="C364" s="131"/>
      <c r="D364" s="125" t="s">
        <v>206</v>
      </c>
      <c r="E364" s="131"/>
      <c r="F364" s="124">
        <v>2.6</v>
      </c>
      <c r="G364" s="124" t="s">
        <v>24</v>
      </c>
      <c r="H364" s="124"/>
      <c r="I364" s="124" t="s">
        <v>24</v>
      </c>
      <c r="J364" s="124">
        <v>2.8</v>
      </c>
      <c r="K364" s="124" t="s">
        <v>24</v>
      </c>
      <c r="L364" s="126">
        <v>2</v>
      </c>
      <c r="M364" s="126"/>
      <c r="N364" s="127">
        <f t="shared" si="16"/>
        <v>14.56</v>
      </c>
      <c r="O364" s="280"/>
      <c r="P364" s="284"/>
      <c r="Q364" s="285"/>
    </row>
    <row r="365" spans="1:17" s="261" customFormat="1">
      <c r="A365" s="131"/>
      <c r="B365" s="131"/>
      <c r="C365" s="131"/>
      <c r="D365" s="125" t="s">
        <v>436</v>
      </c>
      <c r="E365" s="131"/>
      <c r="F365" s="124">
        <v>4.75</v>
      </c>
      <c r="G365" s="124" t="s">
        <v>24</v>
      </c>
      <c r="H365" s="124"/>
      <c r="I365" s="124" t="s">
        <v>24</v>
      </c>
      <c r="J365" s="124">
        <v>2.5</v>
      </c>
      <c r="K365" s="124" t="s">
        <v>24</v>
      </c>
      <c r="L365" s="126">
        <v>2</v>
      </c>
      <c r="M365" s="126" t="s">
        <v>25</v>
      </c>
      <c r="N365" s="127">
        <f t="shared" si="16"/>
        <v>23.75</v>
      </c>
      <c r="O365" s="280"/>
      <c r="P365" s="284"/>
      <c r="Q365" s="285"/>
    </row>
    <row r="366" spans="1:17" s="261" customFormat="1">
      <c r="A366" s="131"/>
      <c r="B366" s="131"/>
      <c r="C366" s="131"/>
      <c r="D366" s="125" t="s">
        <v>206</v>
      </c>
      <c r="E366" s="131"/>
      <c r="F366" s="124">
        <v>9.5</v>
      </c>
      <c r="G366" s="124" t="s">
        <v>24</v>
      </c>
      <c r="H366" s="124"/>
      <c r="I366" s="124" t="s">
        <v>24</v>
      </c>
      <c r="J366" s="124">
        <v>2.5</v>
      </c>
      <c r="K366" s="124" t="s">
        <v>24</v>
      </c>
      <c r="L366" s="126">
        <v>2</v>
      </c>
      <c r="M366" s="126"/>
      <c r="N366" s="127">
        <f t="shared" ref="N366" si="18">ROUND(PRODUCT(F366:L366),2)</f>
        <v>47.5</v>
      </c>
      <c r="O366" s="280"/>
      <c r="P366" s="284"/>
      <c r="Q366" s="285"/>
    </row>
    <row r="367" spans="1:17" s="261" customFormat="1">
      <c r="A367" s="131"/>
      <c r="B367" s="131"/>
      <c r="C367" s="131"/>
      <c r="D367" s="125" t="s">
        <v>206</v>
      </c>
      <c r="E367" s="131"/>
      <c r="F367" s="124">
        <v>10.7</v>
      </c>
      <c r="G367" s="124" t="s">
        <v>24</v>
      </c>
      <c r="H367" s="124"/>
      <c r="I367" s="124" t="s">
        <v>24</v>
      </c>
      <c r="J367" s="124">
        <v>2.5</v>
      </c>
      <c r="K367" s="124" t="s">
        <v>24</v>
      </c>
      <c r="L367" s="126">
        <v>2</v>
      </c>
      <c r="M367" s="126"/>
      <c r="N367" s="127">
        <f t="shared" ref="N367" si="19">ROUND(PRODUCT(F367:L367),2)</f>
        <v>53.5</v>
      </c>
      <c r="O367" s="280"/>
      <c r="P367" s="284"/>
      <c r="Q367" s="285"/>
    </row>
    <row r="368" spans="1:17" s="261" customFormat="1">
      <c r="A368" s="131"/>
      <c r="B368" s="131"/>
      <c r="C368" s="131"/>
      <c r="D368" s="125" t="s">
        <v>275</v>
      </c>
      <c r="E368" s="131"/>
      <c r="F368" s="124">
        <v>1.85</v>
      </c>
      <c r="G368" s="124" t="s">
        <v>24</v>
      </c>
      <c r="H368" s="124"/>
      <c r="I368" s="124" t="s">
        <v>24</v>
      </c>
      <c r="J368" s="124">
        <v>2.5</v>
      </c>
      <c r="K368" s="124" t="s">
        <v>24</v>
      </c>
      <c r="L368" s="126">
        <v>2</v>
      </c>
      <c r="M368" s="126" t="s">
        <v>25</v>
      </c>
      <c r="N368" s="127">
        <f t="shared" si="16"/>
        <v>9.25</v>
      </c>
      <c r="O368" s="280"/>
      <c r="P368" s="284"/>
      <c r="Q368" s="285"/>
    </row>
    <row r="369" spans="1:17" s="261" customFormat="1">
      <c r="A369" s="131"/>
      <c r="B369" s="131"/>
      <c r="C369" s="131"/>
      <c r="D369" s="125" t="s">
        <v>206</v>
      </c>
      <c r="E369" s="131"/>
      <c r="F369" s="124">
        <v>3.65</v>
      </c>
      <c r="G369" s="124" t="s">
        <v>24</v>
      </c>
      <c r="H369" s="124"/>
      <c r="I369" s="124" t="s">
        <v>24</v>
      </c>
      <c r="J369" s="124">
        <v>2.5</v>
      </c>
      <c r="K369" s="124" t="s">
        <v>24</v>
      </c>
      <c r="L369" s="126">
        <v>2</v>
      </c>
      <c r="M369" s="126"/>
      <c r="N369" s="127">
        <f t="shared" si="16"/>
        <v>18.25</v>
      </c>
      <c r="O369" s="280"/>
      <c r="P369" s="284"/>
      <c r="Q369" s="285"/>
    </row>
    <row r="370" spans="1:17" s="261" customFormat="1">
      <c r="A370" s="131"/>
      <c r="B370" s="131"/>
      <c r="C370" s="131"/>
      <c r="D370" s="125" t="s">
        <v>434</v>
      </c>
      <c r="E370" s="131"/>
      <c r="F370" s="124">
        <v>6.2</v>
      </c>
      <c r="G370" s="124" t="s">
        <v>24</v>
      </c>
      <c r="H370" s="124"/>
      <c r="I370" s="124" t="s">
        <v>24</v>
      </c>
      <c r="J370" s="124">
        <v>2.5</v>
      </c>
      <c r="K370" s="124" t="s">
        <v>24</v>
      </c>
      <c r="L370" s="126">
        <v>2</v>
      </c>
      <c r="M370" s="126" t="s">
        <v>25</v>
      </c>
      <c r="N370" s="127">
        <f t="shared" si="16"/>
        <v>31</v>
      </c>
      <c r="O370" s="280"/>
      <c r="P370" s="284"/>
      <c r="Q370" s="285"/>
    </row>
    <row r="371" spans="1:17" s="261" customFormat="1">
      <c r="A371" s="131"/>
      <c r="B371" s="131"/>
      <c r="C371" s="131"/>
      <c r="D371" s="125" t="s">
        <v>206</v>
      </c>
      <c r="E371" s="131"/>
      <c r="F371" s="124">
        <v>9.5</v>
      </c>
      <c r="G371" s="124" t="s">
        <v>24</v>
      </c>
      <c r="H371" s="124"/>
      <c r="I371" s="124" t="s">
        <v>24</v>
      </c>
      <c r="J371" s="124">
        <v>2.5</v>
      </c>
      <c r="K371" s="124" t="s">
        <v>24</v>
      </c>
      <c r="L371" s="126">
        <v>2</v>
      </c>
      <c r="M371" s="126"/>
      <c r="N371" s="127">
        <f t="shared" ref="N371" si="20">ROUND(PRODUCT(F371:L371),2)</f>
        <v>47.5</v>
      </c>
      <c r="O371" s="280"/>
      <c r="P371" s="284"/>
      <c r="Q371" s="285"/>
    </row>
    <row r="372" spans="1:17" s="261" customFormat="1">
      <c r="A372" s="131"/>
      <c r="B372" s="131"/>
      <c r="C372" s="131"/>
      <c r="D372" s="125" t="s">
        <v>277</v>
      </c>
      <c r="E372" s="131"/>
      <c r="F372" s="124">
        <v>2</v>
      </c>
      <c r="G372" s="124" t="s">
        <v>24</v>
      </c>
      <c r="H372" s="124"/>
      <c r="I372" s="124" t="s">
        <v>24</v>
      </c>
      <c r="J372" s="124">
        <v>2.8</v>
      </c>
      <c r="K372" s="124" t="s">
        <v>24</v>
      </c>
      <c r="L372" s="126">
        <v>2</v>
      </c>
      <c r="M372" s="126" t="s">
        <v>25</v>
      </c>
      <c r="N372" s="127">
        <f t="shared" si="16"/>
        <v>11.2</v>
      </c>
      <c r="O372" s="280"/>
      <c r="P372" s="284"/>
      <c r="Q372" s="285"/>
    </row>
    <row r="373" spans="1:17" s="261" customFormat="1">
      <c r="A373" s="131"/>
      <c r="B373" s="131"/>
      <c r="C373" s="131"/>
      <c r="D373" s="125" t="s">
        <v>206</v>
      </c>
      <c r="E373" s="131"/>
      <c r="F373" s="124">
        <v>1.85</v>
      </c>
      <c r="G373" s="124" t="s">
        <v>24</v>
      </c>
      <c r="H373" s="124"/>
      <c r="I373" s="124" t="s">
        <v>24</v>
      </c>
      <c r="J373" s="124">
        <v>2.8</v>
      </c>
      <c r="K373" s="124" t="s">
        <v>24</v>
      </c>
      <c r="L373" s="126">
        <v>2</v>
      </c>
      <c r="M373" s="126"/>
      <c r="N373" s="127">
        <f t="shared" si="16"/>
        <v>10.36</v>
      </c>
      <c r="O373" s="280"/>
      <c r="P373" s="284"/>
      <c r="Q373" s="285"/>
    </row>
    <row r="374" spans="1:17" s="261" customFormat="1">
      <c r="A374" s="131"/>
      <c r="B374" s="131"/>
      <c r="C374" s="131"/>
      <c r="D374" s="125"/>
      <c r="E374" s="131"/>
      <c r="F374" s="124"/>
      <c r="G374" s="124"/>
      <c r="H374" s="124"/>
      <c r="I374" s="124"/>
      <c r="J374" s="124"/>
      <c r="K374" s="124"/>
      <c r="L374" s="126" t="s">
        <v>23</v>
      </c>
      <c r="M374" s="126" t="s">
        <v>25</v>
      </c>
      <c r="N374" s="127">
        <f>SUM(N355:N373)</f>
        <v>481.2</v>
      </c>
      <c r="O374" s="280"/>
      <c r="P374" s="284"/>
      <c r="Q374" s="285"/>
    </row>
    <row r="375" spans="1:17" s="261" customFormat="1">
      <c r="A375" s="131"/>
      <c r="B375" s="131"/>
      <c r="C375" s="131"/>
      <c r="D375" s="125"/>
      <c r="E375" s="131"/>
      <c r="F375" s="124"/>
      <c r="G375" s="124"/>
      <c r="H375" s="124"/>
      <c r="I375" s="124"/>
      <c r="J375" s="124"/>
      <c r="K375" s="124"/>
      <c r="L375" s="126"/>
      <c r="M375" s="126"/>
      <c r="N375" s="127"/>
      <c r="O375" s="280"/>
      <c r="P375" s="284"/>
      <c r="Q375" s="285"/>
    </row>
    <row r="376" spans="1:17" s="261" customFormat="1" ht="22.5">
      <c r="A376" s="131" t="s">
        <v>440</v>
      </c>
      <c r="B376" s="241" t="s">
        <v>351</v>
      </c>
      <c r="C376" s="132">
        <v>95624</v>
      </c>
      <c r="D376" s="133" t="s">
        <v>462</v>
      </c>
      <c r="E376" s="131" t="s">
        <v>457</v>
      </c>
      <c r="F376" s="124"/>
      <c r="G376" s="124"/>
      <c r="H376" s="124"/>
      <c r="I376" s="124"/>
      <c r="J376" s="124"/>
      <c r="K376" s="124"/>
      <c r="L376" s="126"/>
      <c r="M376" s="126"/>
      <c r="N376" s="127"/>
      <c r="O376" s="280">
        <f>N381</f>
        <v>774.78</v>
      </c>
      <c r="P376" s="281">
        <v>18.440000000000001</v>
      </c>
      <c r="Q376" s="285"/>
    </row>
    <row r="377" spans="1:17" s="261" customFormat="1">
      <c r="A377" s="131"/>
      <c r="B377" s="131"/>
      <c r="C377" s="131"/>
      <c r="D377" s="125" t="s">
        <v>316</v>
      </c>
      <c r="E377" s="131"/>
      <c r="F377" s="124">
        <v>30.07</v>
      </c>
      <c r="G377" s="124"/>
      <c r="H377" s="124"/>
      <c r="I377" s="124" t="s">
        <v>24</v>
      </c>
      <c r="J377" s="124">
        <v>9.1</v>
      </c>
      <c r="K377" s="124"/>
      <c r="L377" s="126"/>
      <c r="M377" s="126"/>
      <c r="N377" s="127">
        <f>ROUND(PRODUCT(F377:L377),2)</f>
        <v>273.64</v>
      </c>
      <c r="O377" s="280"/>
      <c r="P377" s="284"/>
      <c r="Q377" s="285"/>
    </row>
    <row r="378" spans="1:17" s="261" customFormat="1">
      <c r="A378" s="131"/>
      <c r="B378" s="131"/>
      <c r="C378" s="131"/>
      <c r="D378" s="125" t="s">
        <v>317</v>
      </c>
      <c r="E378" s="131"/>
      <c r="F378" s="124">
        <v>30.07</v>
      </c>
      <c r="G378" s="124"/>
      <c r="H378" s="124"/>
      <c r="I378" s="124" t="s">
        <v>24</v>
      </c>
      <c r="J378" s="124">
        <v>9.1</v>
      </c>
      <c r="K378" s="124"/>
      <c r="L378" s="126"/>
      <c r="M378" s="126"/>
      <c r="N378" s="127">
        <f>ROUND(PRODUCT(F378:L378),2)</f>
        <v>273.64</v>
      </c>
      <c r="O378" s="280"/>
      <c r="P378" s="284"/>
      <c r="Q378" s="285"/>
    </row>
    <row r="379" spans="1:17" s="261" customFormat="1">
      <c r="A379" s="131"/>
      <c r="B379" s="131"/>
      <c r="C379" s="131"/>
      <c r="D379" s="125" t="s">
        <v>318</v>
      </c>
      <c r="E379" s="131"/>
      <c r="F379" s="124">
        <v>12.5</v>
      </c>
      <c r="G379" s="124"/>
      <c r="H379" s="124"/>
      <c r="I379" s="124" t="s">
        <v>24</v>
      </c>
      <c r="J379" s="124">
        <v>9.1</v>
      </c>
      <c r="K379" s="124"/>
      <c r="L379" s="126"/>
      <c r="M379" s="126"/>
      <c r="N379" s="127">
        <f>ROUND(PRODUCT(F379:L379),2)</f>
        <v>113.75</v>
      </c>
      <c r="O379" s="280"/>
      <c r="P379" s="284"/>
      <c r="Q379" s="285"/>
    </row>
    <row r="380" spans="1:17" s="261" customFormat="1">
      <c r="A380" s="131"/>
      <c r="B380" s="131"/>
      <c r="C380" s="131"/>
      <c r="D380" s="125" t="s">
        <v>319</v>
      </c>
      <c r="E380" s="131"/>
      <c r="F380" s="124">
        <v>12.5</v>
      </c>
      <c r="G380" s="124"/>
      <c r="H380" s="124"/>
      <c r="I380" s="124" t="s">
        <v>24</v>
      </c>
      <c r="J380" s="124">
        <v>9.1</v>
      </c>
      <c r="K380" s="124"/>
      <c r="L380" s="126"/>
      <c r="M380" s="126"/>
      <c r="N380" s="127">
        <f>ROUND(PRODUCT(F380:L380),2)</f>
        <v>113.75</v>
      </c>
      <c r="O380" s="280"/>
      <c r="P380" s="284"/>
      <c r="Q380" s="285"/>
    </row>
    <row r="381" spans="1:17" s="261" customFormat="1">
      <c r="A381" s="131"/>
      <c r="B381" s="131"/>
      <c r="C381" s="131"/>
      <c r="D381" s="125"/>
      <c r="E381" s="131"/>
      <c r="F381" s="124"/>
      <c r="G381" s="124"/>
      <c r="H381" s="124"/>
      <c r="I381" s="124"/>
      <c r="J381" s="124"/>
      <c r="K381" s="124"/>
      <c r="L381" s="126" t="s">
        <v>23</v>
      </c>
      <c r="M381" s="126" t="s">
        <v>25</v>
      </c>
      <c r="N381" s="127">
        <f>SUM(N377:N380)</f>
        <v>774.78</v>
      </c>
      <c r="O381" s="280"/>
      <c r="P381" s="284"/>
      <c r="Q381" s="285"/>
    </row>
    <row r="382" spans="1:17" s="261" customFormat="1">
      <c r="A382" s="131"/>
      <c r="B382" s="131"/>
      <c r="C382" s="131"/>
      <c r="D382" s="125"/>
      <c r="E382" s="131"/>
      <c r="F382" s="124"/>
      <c r="G382" s="124"/>
      <c r="H382" s="124"/>
      <c r="I382" s="124"/>
      <c r="J382" s="124"/>
      <c r="K382" s="124"/>
      <c r="L382" s="126"/>
      <c r="M382" s="126"/>
      <c r="N382" s="127"/>
      <c r="O382" s="280"/>
      <c r="P382" s="284"/>
      <c r="Q382" s="285"/>
    </row>
    <row r="383" spans="1:17" s="261" customFormat="1" ht="22.5">
      <c r="A383" s="131" t="s">
        <v>445</v>
      </c>
      <c r="B383" s="241" t="s">
        <v>351</v>
      </c>
      <c r="C383" s="132">
        <v>88488</v>
      </c>
      <c r="D383" s="133" t="s">
        <v>463</v>
      </c>
      <c r="E383" s="131" t="s">
        <v>457</v>
      </c>
      <c r="F383" s="124"/>
      <c r="G383" s="124"/>
      <c r="H383" s="124"/>
      <c r="I383" s="124"/>
      <c r="J383" s="124"/>
      <c r="K383" s="124"/>
      <c r="L383" s="126"/>
      <c r="M383" s="126"/>
      <c r="N383" s="127"/>
      <c r="O383" s="280">
        <f>N388</f>
        <v>46.980000000000004</v>
      </c>
      <c r="P383" s="281">
        <v>14.94</v>
      </c>
      <c r="Q383" s="285"/>
    </row>
    <row r="384" spans="1:17" s="261" customFormat="1">
      <c r="A384" s="131"/>
      <c r="B384" s="131"/>
      <c r="C384" s="131"/>
      <c r="D384" s="125" t="s">
        <v>270</v>
      </c>
      <c r="E384" s="131"/>
      <c r="F384" s="124">
        <v>4.5999999999999996</v>
      </c>
      <c r="G384" s="124" t="s">
        <v>24</v>
      </c>
      <c r="H384" s="124"/>
      <c r="I384" s="124" t="s">
        <v>24</v>
      </c>
      <c r="J384" s="124">
        <v>3.2</v>
      </c>
      <c r="K384" s="124" t="s">
        <v>24</v>
      </c>
      <c r="L384" s="126"/>
      <c r="M384" s="126" t="s">
        <v>25</v>
      </c>
      <c r="N384" s="127">
        <f t="shared" ref="N384:N387" si="21">ROUND(PRODUCT(F384:L384),2)</f>
        <v>14.72</v>
      </c>
      <c r="O384" s="280"/>
      <c r="P384" s="284"/>
      <c r="Q384" s="285"/>
    </row>
    <row r="385" spans="1:17" s="261" customFormat="1">
      <c r="A385" s="131"/>
      <c r="B385" s="131"/>
      <c r="C385" s="131"/>
      <c r="D385" s="125" t="s">
        <v>268</v>
      </c>
      <c r="E385" s="131"/>
      <c r="F385" s="124">
        <v>4.75</v>
      </c>
      <c r="G385" s="124" t="s">
        <v>24</v>
      </c>
      <c r="H385" s="124"/>
      <c r="I385" s="124" t="s">
        <v>24</v>
      </c>
      <c r="J385" s="124">
        <v>3.2</v>
      </c>
      <c r="K385" s="124" t="s">
        <v>24</v>
      </c>
      <c r="L385" s="126"/>
      <c r="M385" s="126" t="s">
        <v>25</v>
      </c>
      <c r="N385" s="127">
        <f t="shared" si="21"/>
        <v>15.2</v>
      </c>
      <c r="O385" s="280"/>
      <c r="P385" s="284"/>
      <c r="Q385" s="285"/>
    </row>
    <row r="386" spans="1:17" s="261" customFormat="1">
      <c r="A386" s="131"/>
      <c r="B386" s="131"/>
      <c r="C386" s="131"/>
      <c r="D386" s="125" t="s">
        <v>269</v>
      </c>
      <c r="E386" s="131"/>
      <c r="F386" s="124">
        <v>4.5999999999999996</v>
      </c>
      <c r="G386" s="124" t="s">
        <v>24</v>
      </c>
      <c r="H386" s="124"/>
      <c r="I386" s="124" t="s">
        <v>24</v>
      </c>
      <c r="J386" s="124">
        <v>3.2</v>
      </c>
      <c r="K386" s="124" t="s">
        <v>24</v>
      </c>
      <c r="L386" s="126"/>
      <c r="M386" s="126" t="s">
        <v>25</v>
      </c>
      <c r="N386" s="127">
        <f t="shared" si="21"/>
        <v>14.72</v>
      </c>
      <c r="O386" s="280"/>
      <c r="P386" s="284"/>
      <c r="Q386" s="285"/>
    </row>
    <row r="387" spans="1:17" s="261" customFormat="1">
      <c r="A387" s="131"/>
      <c r="B387" s="131"/>
      <c r="C387" s="131"/>
      <c r="D387" s="125" t="s">
        <v>210</v>
      </c>
      <c r="E387" s="131"/>
      <c r="F387" s="124">
        <v>0.9</v>
      </c>
      <c r="G387" s="124" t="s">
        <v>24</v>
      </c>
      <c r="H387" s="124"/>
      <c r="I387" s="124" t="s">
        <v>24</v>
      </c>
      <c r="J387" s="124">
        <v>2.6</v>
      </c>
      <c r="K387" s="124" t="s">
        <v>24</v>
      </c>
      <c r="L387" s="126"/>
      <c r="M387" s="126" t="s">
        <v>25</v>
      </c>
      <c r="N387" s="127">
        <f t="shared" si="21"/>
        <v>2.34</v>
      </c>
      <c r="O387" s="280"/>
      <c r="P387" s="284"/>
      <c r="Q387" s="285"/>
    </row>
    <row r="388" spans="1:17" s="261" customFormat="1">
      <c r="A388" s="131"/>
      <c r="B388" s="131"/>
      <c r="C388" s="131"/>
      <c r="D388" s="125"/>
      <c r="E388" s="131"/>
      <c r="F388" s="124"/>
      <c r="G388" s="124"/>
      <c r="H388" s="124"/>
      <c r="I388" s="124"/>
      <c r="J388" s="124"/>
      <c r="K388" s="124"/>
      <c r="L388" s="126" t="s">
        <v>23</v>
      </c>
      <c r="M388" s="126" t="s">
        <v>25</v>
      </c>
      <c r="N388" s="127">
        <f>SUM(N384:N387)</f>
        <v>46.980000000000004</v>
      </c>
      <c r="O388" s="280"/>
      <c r="P388" s="284"/>
      <c r="Q388" s="285"/>
    </row>
    <row r="389" spans="1:17" s="261" customFormat="1">
      <c r="A389" s="131"/>
      <c r="B389" s="131"/>
      <c r="C389" s="131"/>
      <c r="D389" s="125"/>
      <c r="E389" s="131"/>
      <c r="F389" s="124"/>
      <c r="G389" s="124"/>
      <c r="H389" s="124"/>
      <c r="I389" s="124"/>
      <c r="J389" s="124"/>
      <c r="K389" s="124"/>
      <c r="L389" s="126"/>
      <c r="M389" s="126"/>
      <c r="N389" s="127"/>
      <c r="O389" s="280"/>
      <c r="P389" s="284"/>
      <c r="Q389" s="285"/>
    </row>
    <row r="390" spans="1:17" s="261" customFormat="1">
      <c r="A390" s="131" t="s">
        <v>446</v>
      </c>
      <c r="B390" s="241" t="s">
        <v>351</v>
      </c>
      <c r="C390" s="132">
        <v>102217</v>
      </c>
      <c r="D390" s="133" t="s">
        <v>464</v>
      </c>
      <c r="E390" s="131" t="s">
        <v>457</v>
      </c>
      <c r="F390" s="124"/>
      <c r="G390" s="124"/>
      <c r="H390" s="124"/>
      <c r="I390" s="124"/>
      <c r="J390" s="124"/>
      <c r="K390" s="124"/>
      <c r="L390" s="126"/>
      <c r="M390" s="126"/>
      <c r="N390" s="127"/>
      <c r="O390" s="280">
        <f>N421</f>
        <v>204.10000000000016</v>
      </c>
      <c r="P390" s="281">
        <v>13.39</v>
      </c>
      <c r="Q390" s="285"/>
    </row>
    <row r="391" spans="1:17" s="261" customFormat="1">
      <c r="A391" s="131"/>
      <c r="B391" s="131"/>
      <c r="C391" s="131"/>
      <c r="D391" s="125" t="s">
        <v>279</v>
      </c>
      <c r="E391" s="131"/>
      <c r="F391" s="124"/>
      <c r="G391" s="124"/>
      <c r="H391" s="124">
        <v>2.6</v>
      </c>
      <c r="I391" s="124" t="s">
        <v>24</v>
      </c>
      <c r="J391" s="124">
        <v>2.65</v>
      </c>
      <c r="K391" s="124"/>
      <c r="L391" s="126">
        <v>2</v>
      </c>
      <c r="M391" s="126" t="s">
        <v>25</v>
      </c>
      <c r="N391" s="127">
        <f t="shared" ref="N391:N420" si="22">ROUND(PRODUCT(F391:L391),2)</f>
        <v>13.78</v>
      </c>
      <c r="O391" s="280"/>
      <c r="P391" s="284"/>
      <c r="Q391" s="285"/>
    </row>
    <row r="392" spans="1:17" s="261" customFormat="1">
      <c r="A392" s="131"/>
      <c r="B392" s="131"/>
      <c r="C392" s="131"/>
      <c r="D392" s="125" t="s">
        <v>279</v>
      </c>
      <c r="E392" s="131"/>
      <c r="F392" s="124"/>
      <c r="G392" s="124"/>
      <c r="H392" s="124">
        <v>2.6</v>
      </c>
      <c r="I392" s="124" t="s">
        <v>24</v>
      </c>
      <c r="J392" s="124">
        <v>2.65</v>
      </c>
      <c r="K392" s="124"/>
      <c r="L392" s="126">
        <v>2</v>
      </c>
      <c r="M392" s="126" t="s">
        <v>25</v>
      </c>
      <c r="N392" s="127">
        <f t="shared" si="22"/>
        <v>13.78</v>
      </c>
      <c r="O392" s="280"/>
      <c r="P392" s="284"/>
      <c r="Q392" s="285"/>
    </row>
    <row r="393" spans="1:17" s="261" customFormat="1">
      <c r="A393" s="131"/>
      <c r="B393" s="131"/>
      <c r="C393" s="131"/>
      <c r="D393" s="125" t="s">
        <v>280</v>
      </c>
      <c r="E393" s="131"/>
      <c r="F393" s="124"/>
      <c r="G393" s="124"/>
      <c r="H393" s="124">
        <v>2.65</v>
      </c>
      <c r="I393" s="124" t="s">
        <v>24</v>
      </c>
      <c r="J393" s="124">
        <v>3.15</v>
      </c>
      <c r="K393" s="124"/>
      <c r="L393" s="126">
        <v>2</v>
      </c>
      <c r="M393" s="126" t="s">
        <v>25</v>
      </c>
      <c r="N393" s="127">
        <f t="shared" si="22"/>
        <v>16.7</v>
      </c>
      <c r="O393" s="280"/>
      <c r="P393" s="284"/>
      <c r="Q393" s="285"/>
    </row>
    <row r="394" spans="1:17" s="261" customFormat="1">
      <c r="A394" s="131"/>
      <c r="B394" s="131"/>
      <c r="C394" s="131"/>
      <c r="D394" s="125" t="s">
        <v>280</v>
      </c>
      <c r="E394" s="131"/>
      <c r="F394" s="124"/>
      <c r="G394" s="124"/>
      <c r="H394" s="124">
        <v>2.65</v>
      </c>
      <c r="I394" s="124" t="s">
        <v>24</v>
      </c>
      <c r="J394" s="124">
        <v>3.15</v>
      </c>
      <c r="K394" s="124"/>
      <c r="L394" s="126">
        <v>2</v>
      </c>
      <c r="M394" s="126" t="s">
        <v>25</v>
      </c>
      <c r="N394" s="127">
        <f t="shared" si="22"/>
        <v>16.7</v>
      </c>
      <c r="O394" s="280"/>
      <c r="P394" s="284"/>
      <c r="Q394" s="285"/>
    </row>
    <row r="395" spans="1:17" s="261" customFormat="1">
      <c r="A395" s="131"/>
      <c r="B395" s="131"/>
      <c r="C395" s="131"/>
      <c r="D395" s="125" t="s">
        <v>280</v>
      </c>
      <c r="E395" s="131"/>
      <c r="F395" s="124"/>
      <c r="G395" s="124"/>
      <c r="H395" s="124">
        <v>2.65</v>
      </c>
      <c r="I395" s="124" t="s">
        <v>24</v>
      </c>
      <c r="J395" s="124">
        <v>3.15</v>
      </c>
      <c r="K395" s="124"/>
      <c r="L395" s="126">
        <v>2</v>
      </c>
      <c r="M395" s="126" t="s">
        <v>25</v>
      </c>
      <c r="N395" s="127">
        <f t="shared" si="22"/>
        <v>16.7</v>
      </c>
      <c r="O395" s="280"/>
      <c r="P395" s="284"/>
      <c r="Q395" s="285"/>
    </row>
    <row r="396" spans="1:17" s="261" customFormat="1">
      <c r="A396" s="131"/>
      <c r="B396" s="131"/>
      <c r="C396" s="131"/>
      <c r="D396" s="125" t="s">
        <v>281</v>
      </c>
      <c r="E396" s="131"/>
      <c r="F396" s="124"/>
      <c r="G396" s="124"/>
      <c r="H396" s="124">
        <v>2.65</v>
      </c>
      <c r="I396" s="124" t="s">
        <v>24</v>
      </c>
      <c r="J396" s="124">
        <v>3.15</v>
      </c>
      <c r="K396" s="124"/>
      <c r="L396" s="126">
        <v>2</v>
      </c>
      <c r="M396" s="126" t="s">
        <v>25</v>
      </c>
      <c r="N396" s="127">
        <f t="shared" si="22"/>
        <v>16.7</v>
      </c>
      <c r="O396" s="280"/>
      <c r="P396" s="284"/>
      <c r="Q396" s="285"/>
    </row>
    <row r="397" spans="1:17" s="261" customFormat="1">
      <c r="A397" s="131"/>
      <c r="B397" s="131"/>
      <c r="C397" s="131"/>
      <c r="D397" s="125" t="s">
        <v>281</v>
      </c>
      <c r="E397" s="131"/>
      <c r="F397" s="124"/>
      <c r="G397" s="124"/>
      <c r="H397" s="124">
        <v>2.65</v>
      </c>
      <c r="I397" s="124" t="s">
        <v>24</v>
      </c>
      <c r="J397" s="124">
        <v>3.15</v>
      </c>
      <c r="K397" s="124"/>
      <c r="L397" s="126">
        <v>2</v>
      </c>
      <c r="M397" s="126" t="s">
        <v>25</v>
      </c>
      <c r="N397" s="127">
        <f t="shared" si="22"/>
        <v>16.7</v>
      </c>
      <c r="O397" s="280"/>
      <c r="P397" s="284"/>
      <c r="Q397" s="285"/>
    </row>
    <row r="398" spans="1:17" s="261" customFormat="1">
      <c r="A398" s="131"/>
      <c r="B398" s="131"/>
      <c r="C398" s="131"/>
      <c r="D398" s="125" t="s">
        <v>281</v>
      </c>
      <c r="E398" s="131"/>
      <c r="F398" s="124"/>
      <c r="G398" s="124"/>
      <c r="H398" s="124">
        <v>2.65</v>
      </c>
      <c r="I398" s="124" t="s">
        <v>24</v>
      </c>
      <c r="J398" s="124">
        <v>3.15</v>
      </c>
      <c r="K398" s="124"/>
      <c r="L398" s="126">
        <v>2</v>
      </c>
      <c r="M398" s="126" t="s">
        <v>25</v>
      </c>
      <c r="N398" s="127">
        <f t="shared" si="22"/>
        <v>16.7</v>
      </c>
      <c r="O398" s="280"/>
      <c r="P398" s="284"/>
      <c r="Q398" s="285"/>
    </row>
    <row r="399" spans="1:17" s="261" customFormat="1">
      <c r="A399" s="131"/>
      <c r="B399" s="131"/>
      <c r="C399" s="131"/>
      <c r="D399" s="125" t="s">
        <v>281</v>
      </c>
      <c r="E399" s="131"/>
      <c r="F399" s="124"/>
      <c r="G399" s="124"/>
      <c r="H399" s="124">
        <v>2.65</v>
      </c>
      <c r="I399" s="124" t="s">
        <v>24</v>
      </c>
      <c r="J399" s="124">
        <v>3.15</v>
      </c>
      <c r="K399" s="124"/>
      <c r="L399" s="126">
        <v>2</v>
      </c>
      <c r="M399" s="126" t="s">
        <v>25</v>
      </c>
      <c r="N399" s="127">
        <f t="shared" si="22"/>
        <v>16.7</v>
      </c>
      <c r="O399" s="280"/>
      <c r="P399" s="284"/>
      <c r="Q399" s="285"/>
    </row>
    <row r="400" spans="1:17" s="261" customFormat="1">
      <c r="A400" s="131"/>
      <c r="B400" s="131"/>
      <c r="C400" s="131"/>
      <c r="D400" s="125" t="s">
        <v>239</v>
      </c>
      <c r="E400" s="131"/>
      <c r="F400" s="124"/>
      <c r="G400" s="124"/>
      <c r="H400" s="124">
        <v>0.8</v>
      </c>
      <c r="I400" s="124" t="s">
        <v>24</v>
      </c>
      <c r="J400" s="124">
        <v>2.1</v>
      </c>
      <c r="K400" s="124"/>
      <c r="L400" s="126">
        <v>2</v>
      </c>
      <c r="M400" s="126" t="s">
        <v>25</v>
      </c>
      <c r="N400" s="127">
        <f t="shared" si="22"/>
        <v>3.36</v>
      </c>
      <c r="O400" s="280"/>
      <c r="P400" s="284"/>
      <c r="Q400" s="285"/>
    </row>
    <row r="401" spans="1:17" s="261" customFormat="1">
      <c r="A401" s="131"/>
      <c r="B401" s="131"/>
      <c r="C401" s="131"/>
      <c r="D401" s="125" t="s">
        <v>239</v>
      </c>
      <c r="E401" s="131"/>
      <c r="F401" s="124"/>
      <c r="G401" s="124"/>
      <c r="H401" s="124">
        <v>0.8</v>
      </c>
      <c r="I401" s="124" t="s">
        <v>24</v>
      </c>
      <c r="J401" s="124">
        <v>2.1</v>
      </c>
      <c r="K401" s="124"/>
      <c r="L401" s="126">
        <v>2</v>
      </c>
      <c r="M401" s="126" t="s">
        <v>25</v>
      </c>
      <c r="N401" s="127">
        <f t="shared" si="22"/>
        <v>3.36</v>
      </c>
      <c r="O401" s="280"/>
      <c r="P401" s="284"/>
      <c r="Q401" s="285"/>
    </row>
    <row r="402" spans="1:17" s="261" customFormat="1">
      <c r="A402" s="131"/>
      <c r="B402" s="131"/>
      <c r="C402" s="131"/>
      <c r="D402" s="125" t="s">
        <v>239</v>
      </c>
      <c r="E402" s="131"/>
      <c r="F402" s="124"/>
      <c r="G402" s="124"/>
      <c r="H402" s="124">
        <v>0.8</v>
      </c>
      <c r="I402" s="124" t="s">
        <v>24</v>
      </c>
      <c r="J402" s="124">
        <v>2.1</v>
      </c>
      <c r="K402" s="124"/>
      <c r="L402" s="126">
        <v>2</v>
      </c>
      <c r="M402" s="126" t="s">
        <v>25</v>
      </c>
      <c r="N402" s="127">
        <f t="shared" si="22"/>
        <v>3.36</v>
      </c>
      <c r="O402" s="280"/>
      <c r="P402" s="284"/>
      <c r="Q402" s="285"/>
    </row>
    <row r="403" spans="1:17" s="261" customFormat="1">
      <c r="A403" s="131"/>
      <c r="B403" s="131"/>
      <c r="C403" s="131"/>
      <c r="D403" s="125" t="s">
        <v>239</v>
      </c>
      <c r="E403" s="131"/>
      <c r="F403" s="124"/>
      <c r="G403" s="124"/>
      <c r="H403" s="124">
        <v>0.8</v>
      </c>
      <c r="I403" s="124" t="s">
        <v>24</v>
      </c>
      <c r="J403" s="124">
        <v>2.1</v>
      </c>
      <c r="K403" s="124"/>
      <c r="L403" s="126">
        <v>2</v>
      </c>
      <c r="M403" s="126" t="s">
        <v>25</v>
      </c>
      <c r="N403" s="127">
        <f t="shared" si="22"/>
        <v>3.36</v>
      </c>
      <c r="O403" s="280"/>
      <c r="P403" s="284"/>
      <c r="Q403" s="285"/>
    </row>
    <row r="404" spans="1:17" s="261" customFormat="1">
      <c r="A404" s="131"/>
      <c r="B404" s="131"/>
      <c r="C404" s="131"/>
      <c r="D404" s="125" t="s">
        <v>239</v>
      </c>
      <c r="E404" s="131"/>
      <c r="F404" s="124"/>
      <c r="G404" s="124"/>
      <c r="H404" s="124">
        <v>0.8</v>
      </c>
      <c r="I404" s="124" t="s">
        <v>24</v>
      </c>
      <c r="J404" s="124">
        <v>2.1</v>
      </c>
      <c r="K404" s="124"/>
      <c r="L404" s="126">
        <v>2</v>
      </c>
      <c r="M404" s="126" t="s">
        <v>25</v>
      </c>
      <c r="N404" s="127">
        <f t="shared" si="22"/>
        <v>3.36</v>
      </c>
      <c r="O404" s="280"/>
      <c r="P404" s="284"/>
      <c r="Q404" s="285"/>
    </row>
    <row r="405" spans="1:17" s="261" customFormat="1">
      <c r="A405" s="131"/>
      <c r="B405" s="131"/>
      <c r="C405" s="131"/>
      <c r="D405" s="125" t="s">
        <v>282</v>
      </c>
      <c r="E405" s="131"/>
      <c r="F405" s="124"/>
      <c r="G405" s="124"/>
      <c r="H405" s="124">
        <v>0.7</v>
      </c>
      <c r="I405" s="124" t="s">
        <v>24</v>
      </c>
      <c r="J405" s="124">
        <v>2.1</v>
      </c>
      <c r="K405" s="124"/>
      <c r="L405" s="126">
        <v>2</v>
      </c>
      <c r="M405" s="126" t="s">
        <v>25</v>
      </c>
      <c r="N405" s="127">
        <f t="shared" si="22"/>
        <v>2.94</v>
      </c>
      <c r="O405" s="280"/>
      <c r="P405" s="284"/>
      <c r="Q405" s="285"/>
    </row>
    <row r="406" spans="1:17" s="261" customFormat="1">
      <c r="A406" s="131"/>
      <c r="B406" s="131"/>
      <c r="C406" s="131"/>
      <c r="D406" s="125" t="s">
        <v>282</v>
      </c>
      <c r="E406" s="131"/>
      <c r="F406" s="124"/>
      <c r="G406" s="124"/>
      <c r="H406" s="124">
        <v>0.7</v>
      </c>
      <c r="I406" s="124" t="s">
        <v>24</v>
      </c>
      <c r="J406" s="124">
        <v>2.1</v>
      </c>
      <c r="K406" s="124"/>
      <c r="L406" s="126">
        <v>2</v>
      </c>
      <c r="M406" s="126" t="s">
        <v>25</v>
      </c>
      <c r="N406" s="127">
        <f t="shared" si="22"/>
        <v>2.94</v>
      </c>
      <c r="O406" s="280"/>
      <c r="P406" s="284"/>
      <c r="Q406" s="285"/>
    </row>
    <row r="407" spans="1:17" s="261" customFormat="1">
      <c r="A407" s="131"/>
      <c r="B407" s="131"/>
      <c r="C407" s="131"/>
      <c r="D407" s="125" t="s">
        <v>282</v>
      </c>
      <c r="E407" s="131"/>
      <c r="F407" s="124"/>
      <c r="G407" s="124"/>
      <c r="H407" s="124">
        <v>0.7</v>
      </c>
      <c r="I407" s="124" t="s">
        <v>24</v>
      </c>
      <c r="J407" s="124">
        <v>2.1</v>
      </c>
      <c r="K407" s="124"/>
      <c r="L407" s="126">
        <v>2</v>
      </c>
      <c r="M407" s="126" t="s">
        <v>25</v>
      </c>
      <c r="N407" s="127">
        <f t="shared" si="22"/>
        <v>2.94</v>
      </c>
      <c r="O407" s="280"/>
      <c r="P407" s="284"/>
      <c r="Q407" s="285"/>
    </row>
    <row r="408" spans="1:17" s="261" customFormat="1">
      <c r="A408" s="131"/>
      <c r="B408" s="131"/>
      <c r="C408" s="131"/>
      <c r="D408" s="125" t="s">
        <v>282</v>
      </c>
      <c r="E408" s="131"/>
      <c r="F408" s="124"/>
      <c r="G408" s="124"/>
      <c r="H408" s="124">
        <v>0.7</v>
      </c>
      <c r="I408" s="124" t="s">
        <v>24</v>
      </c>
      <c r="J408" s="124">
        <v>2.1</v>
      </c>
      <c r="K408" s="124"/>
      <c r="L408" s="126">
        <v>2</v>
      </c>
      <c r="M408" s="126" t="s">
        <v>25</v>
      </c>
      <c r="N408" s="127">
        <f t="shared" si="22"/>
        <v>2.94</v>
      </c>
      <c r="O408" s="280"/>
      <c r="P408" s="284"/>
      <c r="Q408" s="285"/>
    </row>
    <row r="409" spans="1:17" s="261" customFormat="1">
      <c r="A409" s="131"/>
      <c r="B409" s="131"/>
      <c r="C409" s="131"/>
      <c r="D409" s="125" t="s">
        <v>282</v>
      </c>
      <c r="E409" s="131"/>
      <c r="F409" s="124"/>
      <c r="G409" s="124"/>
      <c r="H409" s="124">
        <v>0.7</v>
      </c>
      <c r="I409" s="124" t="s">
        <v>24</v>
      </c>
      <c r="J409" s="124">
        <v>2.1</v>
      </c>
      <c r="K409" s="124"/>
      <c r="L409" s="126">
        <v>2</v>
      </c>
      <c r="M409" s="126" t="s">
        <v>25</v>
      </c>
      <c r="N409" s="127">
        <f t="shared" si="22"/>
        <v>2.94</v>
      </c>
      <c r="O409" s="280"/>
      <c r="P409" s="284"/>
      <c r="Q409" s="285"/>
    </row>
    <row r="410" spans="1:17" s="261" customFormat="1">
      <c r="A410" s="131"/>
      <c r="B410" s="131"/>
      <c r="C410" s="131"/>
      <c r="D410" s="125" t="s">
        <v>282</v>
      </c>
      <c r="E410" s="131"/>
      <c r="F410" s="124"/>
      <c r="G410" s="124"/>
      <c r="H410" s="124">
        <v>0.7</v>
      </c>
      <c r="I410" s="124" t="s">
        <v>24</v>
      </c>
      <c r="J410" s="124">
        <v>2.1</v>
      </c>
      <c r="K410" s="124"/>
      <c r="L410" s="126">
        <v>2</v>
      </c>
      <c r="M410" s="126" t="s">
        <v>25</v>
      </c>
      <c r="N410" s="127">
        <f t="shared" si="22"/>
        <v>2.94</v>
      </c>
      <c r="O410" s="280"/>
      <c r="P410" s="284"/>
      <c r="Q410" s="285"/>
    </row>
    <row r="411" spans="1:17" s="261" customFormat="1">
      <c r="A411" s="131"/>
      <c r="B411" s="131"/>
      <c r="C411" s="131"/>
      <c r="D411" s="125" t="s">
        <v>283</v>
      </c>
      <c r="E411" s="131"/>
      <c r="F411" s="124"/>
      <c r="G411" s="124"/>
      <c r="H411" s="124">
        <v>0.6</v>
      </c>
      <c r="I411" s="124" t="s">
        <v>24</v>
      </c>
      <c r="J411" s="124">
        <v>2.1</v>
      </c>
      <c r="K411" s="124"/>
      <c r="L411" s="126">
        <v>2</v>
      </c>
      <c r="M411" s="126" t="s">
        <v>25</v>
      </c>
      <c r="N411" s="127">
        <f t="shared" si="22"/>
        <v>2.52</v>
      </c>
      <c r="O411" s="280"/>
      <c r="P411" s="284"/>
      <c r="Q411" s="285"/>
    </row>
    <row r="412" spans="1:17" s="261" customFormat="1">
      <c r="A412" s="131"/>
      <c r="B412" s="131"/>
      <c r="C412" s="131"/>
      <c r="D412" s="125" t="s">
        <v>283</v>
      </c>
      <c r="E412" s="131"/>
      <c r="F412" s="124"/>
      <c r="G412" s="124"/>
      <c r="H412" s="124">
        <v>0.6</v>
      </c>
      <c r="I412" s="124" t="s">
        <v>24</v>
      </c>
      <c r="J412" s="124">
        <v>2.1</v>
      </c>
      <c r="K412" s="124"/>
      <c r="L412" s="126">
        <v>2</v>
      </c>
      <c r="M412" s="126" t="s">
        <v>25</v>
      </c>
      <c r="N412" s="127">
        <f t="shared" si="22"/>
        <v>2.52</v>
      </c>
      <c r="O412" s="280"/>
      <c r="P412" s="284"/>
      <c r="Q412" s="285"/>
    </row>
    <row r="413" spans="1:17" s="261" customFormat="1">
      <c r="A413" s="131"/>
      <c r="B413" s="131"/>
      <c r="C413" s="131"/>
      <c r="D413" s="125" t="s">
        <v>283</v>
      </c>
      <c r="E413" s="131"/>
      <c r="F413" s="124"/>
      <c r="G413" s="124"/>
      <c r="H413" s="124">
        <v>0.6</v>
      </c>
      <c r="I413" s="124" t="s">
        <v>24</v>
      </c>
      <c r="J413" s="124">
        <v>2.1</v>
      </c>
      <c r="K413" s="124"/>
      <c r="L413" s="126">
        <v>2</v>
      </c>
      <c r="M413" s="126" t="s">
        <v>25</v>
      </c>
      <c r="N413" s="127">
        <f t="shared" si="22"/>
        <v>2.52</v>
      </c>
      <c r="O413" s="280"/>
      <c r="P413" s="284"/>
      <c r="Q413" s="285"/>
    </row>
    <row r="414" spans="1:17" s="261" customFormat="1">
      <c r="A414" s="131"/>
      <c r="B414" s="131"/>
      <c r="C414" s="131"/>
      <c r="D414" s="125" t="s">
        <v>283</v>
      </c>
      <c r="E414" s="131"/>
      <c r="F414" s="124"/>
      <c r="G414" s="124"/>
      <c r="H414" s="124">
        <v>0.6</v>
      </c>
      <c r="I414" s="124" t="s">
        <v>24</v>
      </c>
      <c r="J414" s="124">
        <v>2.1</v>
      </c>
      <c r="K414" s="124"/>
      <c r="L414" s="126">
        <v>2</v>
      </c>
      <c r="M414" s="126" t="s">
        <v>25</v>
      </c>
      <c r="N414" s="127">
        <f t="shared" si="22"/>
        <v>2.52</v>
      </c>
      <c r="O414" s="280"/>
      <c r="P414" s="284"/>
      <c r="Q414" s="285"/>
    </row>
    <row r="415" spans="1:17" s="261" customFormat="1">
      <c r="A415" s="131"/>
      <c r="B415" s="131"/>
      <c r="C415" s="131"/>
      <c r="D415" s="125" t="s">
        <v>283</v>
      </c>
      <c r="E415" s="131"/>
      <c r="F415" s="124"/>
      <c r="G415" s="124"/>
      <c r="H415" s="124">
        <v>0.6</v>
      </c>
      <c r="I415" s="124" t="s">
        <v>24</v>
      </c>
      <c r="J415" s="124">
        <v>2.1</v>
      </c>
      <c r="K415" s="124"/>
      <c r="L415" s="126">
        <v>2</v>
      </c>
      <c r="M415" s="126" t="s">
        <v>25</v>
      </c>
      <c r="N415" s="127">
        <f t="shared" si="22"/>
        <v>2.52</v>
      </c>
      <c r="O415" s="280"/>
      <c r="P415" s="284"/>
      <c r="Q415" s="285"/>
    </row>
    <row r="416" spans="1:17" s="261" customFormat="1">
      <c r="A416" s="131"/>
      <c r="B416" s="131"/>
      <c r="C416" s="131"/>
      <c r="D416" s="125" t="s">
        <v>283</v>
      </c>
      <c r="E416" s="131"/>
      <c r="F416" s="124"/>
      <c r="G416" s="124"/>
      <c r="H416" s="124">
        <v>0.6</v>
      </c>
      <c r="I416" s="124" t="s">
        <v>24</v>
      </c>
      <c r="J416" s="124">
        <v>2.1</v>
      </c>
      <c r="K416" s="124"/>
      <c r="L416" s="126">
        <v>2</v>
      </c>
      <c r="M416" s="126" t="s">
        <v>25</v>
      </c>
      <c r="N416" s="127">
        <f t="shared" si="22"/>
        <v>2.52</v>
      </c>
      <c r="O416" s="280"/>
      <c r="P416" s="284"/>
      <c r="Q416" s="285"/>
    </row>
    <row r="417" spans="1:19" s="261" customFormat="1">
      <c r="A417" s="131"/>
      <c r="B417" s="131"/>
      <c r="C417" s="131"/>
      <c r="D417" s="125" t="s">
        <v>283</v>
      </c>
      <c r="E417" s="131"/>
      <c r="F417" s="124"/>
      <c r="G417" s="124"/>
      <c r="H417" s="124">
        <v>0.6</v>
      </c>
      <c r="I417" s="124" t="s">
        <v>24</v>
      </c>
      <c r="J417" s="124">
        <v>2.1</v>
      </c>
      <c r="K417" s="124"/>
      <c r="L417" s="126">
        <v>2</v>
      </c>
      <c r="M417" s="126" t="s">
        <v>25</v>
      </c>
      <c r="N417" s="127">
        <f t="shared" si="22"/>
        <v>2.52</v>
      </c>
      <c r="O417" s="280"/>
      <c r="P417" s="284"/>
      <c r="Q417" s="285"/>
    </row>
    <row r="418" spans="1:19" s="261" customFormat="1">
      <c r="A418" s="131"/>
      <c r="B418" s="131"/>
      <c r="C418" s="131"/>
      <c r="D418" s="125" t="s">
        <v>283</v>
      </c>
      <c r="E418" s="131"/>
      <c r="F418" s="124"/>
      <c r="G418" s="124"/>
      <c r="H418" s="124">
        <v>0.6</v>
      </c>
      <c r="I418" s="124" t="s">
        <v>24</v>
      </c>
      <c r="J418" s="124">
        <v>2.1</v>
      </c>
      <c r="K418" s="124"/>
      <c r="L418" s="126">
        <v>2</v>
      </c>
      <c r="M418" s="126" t="s">
        <v>25</v>
      </c>
      <c r="N418" s="127">
        <f t="shared" si="22"/>
        <v>2.52</v>
      </c>
      <c r="O418" s="280"/>
      <c r="P418" s="284"/>
      <c r="Q418" s="285"/>
    </row>
    <row r="419" spans="1:19" s="261" customFormat="1">
      <c r="A419" s="131"/>
      <c r="B419" s="131"/>
      <c r="C419" s="131"/>
      <c r="D419" s="125" t="s">
        <v>283</v>
      </c>
      <c r="E419" s="131"/>
      <c r="F419" s="124"/>
      <c r="G419" s="124"/>
      <c r="H419" s="124">
        <v>0.6</v>
      </c>
      <c r="I419" s="124" t="s">
        <v>24</v>
      </c>
      <c r="J419" s="124">
        <v>2.1</v>
      </c>
      <c r="K419" s="124"/>
      <c r="L419" s="126">
        <v>2</v>
      </c>
      <c r="M419" s="126" t="s">
        <v>25</v>
      </c>
      <c r="N419" s="127">
        <f t="shared" si="22"/>
        <v>2.52</v>
      </c>
      <c r="O419" s="280"/>
      <c r="P419" s="284"/>
      <c r="Q419" s="285"/>
    </row>
    <row r="420" spans="1:19" s="261" customFormat="1">
      <c r="A420" s="131"/>
      <c r="B420" s="131"/>
      <c r="C420" s="131"/>
      <c r="D420" s="125" t="s">
        <v>283</v>
      </c>
      <c r="E420" s="131"/>
      <c r="F420" s="124"/>
      <c r="G420" s="124"/>
      <c r="H420" s="124">
        <v>0.6</v>
      </c>
      <c r="I420" s="124" t="s">
        <v>24</v>
      </c>
      <c r="J420" s="124">
        <v>2.1</v>
      </c>
      <c r="K420" s="124"/>
      <c r="L420" s="126">
        <v>2</v>
      </c>
      <c r="M420" s="126" t="s">
        <v>25</v>
      </c>
      <c r="N420" s="127">
        <f t="shared" si="22"/>
        <v>2.52</v>
      </c>
      <c r="O420" s="280"/>
      <c r="P420" s="284"/>
      <c r="Q420" s="285"/>
    </row>
    <row r="421" spans="1:19" s="261" customFormat="1">
      <c r="A421" s="131"/>
      <c r="B421" s="131"/>
      <c r="C421" s="131"/>
      <c r="D421" s="125"/>
      <c r="E421" s="131"/>
      <c r="F421" s="124"/>
      <c r="G421" s="124"/>
      <c r="H421" s="124"/>
      <c r="I421" s="124"/>
      <c r="J421" s="124"/>
      <c r="K421" s="124"/>
      <c r="L421" s="126" t="s">
        <v>23</v>
      </c>
      <c r="M421" s="126" t="s">
        <v>25</v>
      </c>
      <c r="N421" s="127">
        <f>SUM(N390:N420)</f>
        <v>204.10000000000016</v>
      </c>
      <c r="O421" s="280"/>
      <c r="P421" s="284"/>
      <c r="Q421" s="285"/>
    </row>
    <row r="422" spans="1:19" s="261" customFormat="1">
      <c r="A422" s="131"/>
      <c r="B422" s="131"/>
      <c r="C422" s="131"/>
      <c r="D422" s="125"/>
      <c r="E422" s="131"/>
      <c r="F422" s="124"/>
      <c r="G422" s="124"/>
      <c r="H422" s="124"/>
      <c r="I422" s="124"/>
      <c r="J422" s="124"/>
      <c r="K422" s="124"/>
      <c r="L422" s="126"/>
      <c r="M422" s="126"/>
      <c r="N422" s="127"/>
      <c r="O422" s="280"/>
      <c r="P422" s="284"/>
      <c r="Q422" s="285"/>
    </row>
    <row r="423" spans="1:19" s="261" customFormat="1" ht="22.5">
      <c r="A423" s="131" t="s">
        <v>447</v>
      </c>
      <c r="B423" s="131" t="s">
        <v>518</v>
      </c>
      <c r="C423" s="132" t="s">
        <v>105</v>
      </c>
      <c r="D423" s="133" t="s">
        <v>196</v>
      </c>
      <c r="E423" s="131" t="s">
        <v>457</v>
      </c>
      <c r="F423" s="124"/>
      <c r="G423" s="124"/>
      <c r="H423" s="124"/>
      <c r="I423" s="124"/>
      <c r="J423" s="124"/>
      <c r="K423" s="124"/>
      <c r="L423" s="126"/>
      <c r="M423" s="126"/>
      <c r="N423" s="127"/>
      <c r="O423" s="280">
        <f>N425</f>
        <v>3.15</v>
      </c>
      <c r="P423" s="281">
        <v>17.350000000000001</v>
      </c>
      <c r="Q423" s="285"/>
    </row>
    <row r="424" spans="1:19" s="261" customFormat="1">
      <c r="A424" s="131"/>
      <c r="B424" s="131"/>
      <c r="C424" s="131"/>
      <c r="D424" s="125" t="s">
        <v>284</v>
      </c>
      <c r="E424" s="131"/>
      <c r="F424" s="124"/>
      <c r="G424" s="124"/>
      <c r="H424" s="124">
        <v>1.05</v>
      </c>
      <c r="I424" s="124"/>
      <c r="J424" s="124">
        <v>1.5</v>
      </c>
      <c r="K424" s="124"/>
      <c r="L424" s="126">
        <v>2</v>
      </c>
      <c r="M424" s="126"/>
      <c r="N424" s="127">
        <f>ROUND(PRODUCT(F424:L424),2)</f>
        <v>3.15</v>
      </c>
      <c r="O424" s="280"/>
      <c r="P424" s="284"/>
      <c r="Q424" s="285"/>
    </row>
    <row r="425" spans="1:19" s="261" customFormat="1">
      <c r="A425" s="131"/>
      <c r="B425" s="131"/>
      <c r="C425" s="131"/>
      <c r="D425" s="125"/>
      <c r="E425" s="131"/>
      <c r="F425" s="124"/>
      <c r="G425" s="124"/>
      <c r="H425" s="124"/>
      <c r="I425" s="124"/>
      <c r="J425" s="124"/>
      <c r="K425" s="124"/>
      <c r="L425" s="126" t="s">
        <v>23</v>
      </c>
      <c r="M425" s="126" t="s">
        <v>25</v>
      </c>
      <c r="N425" s="127">
        <f>N424</f>
        <v>3.15</v>
      </c>
      <c r="O425" s="280"/>
      <c r="P425" s="284"/>
      <c r="Q425" s="285"/>
    </row>
    <row r="426" spans="1:19" s="261" customFormat="1">
      <c r="A426" s="131"/>
      <c r="B426" s="131"/>
      <c r="C426" s="131"/>
      <c r="D426" s="125"/>
      <c r="E426" s="131"/>
      <c r="F426" s="124"/>
      <c r="G426" s="124"/>
      <c r="H426" s="124"/>
      <c r="I426" s="124"/>
      <c r="J426" s="124"/>
      <c r="K426" s="124"/>
      <c r="L426" s="126"/>
      <c r="M426" s="126"/>
      <c r="N426" s="127"/>
      <c r="O426" s="280"/>
      <c r="P426" s="284"/>
      <c r="Q426" s="285"/>
    </row>
    <row r="427" spans="1:19" s="261" customFormat="1">
      <c r="A427" s="128" t="s">
        <v>46</v>
      </c>
      <c r="B427" s="128"/>
      <c r="C427" s="129"/>
      <c r="D427" s="129" t="s">
        <v>519</v>
      </c>
      <c r="E427" s="128"/>
      <c r="F427" s="129"/>
      <c r="G427" s="129"/>
      <c r="H427" s="129"/>
      <c r="I427" s="129"/>
      <c r="J427" s="129"/>
      <c r="K427" s="129"/>
      <c r="L427" s="129"/>
      <c r="M427" s="129"/>
      <c r="N427" s="130"/>
      <c r="O427" s="279"/>
      <c r="P427" s="284"/>
      <c r="Q427" s="408"/>
      <c r="R427" s="409"/>
      <c r="S427" s="409"/>
    </row>
    <row r="428" spans="1:19" s="261" customFormat="1" ht="33.75">
      <c r="A428" s="131" t="s">
        <v>47</v>
      </c>
      <c r="B428" s="241" t="s">
        <v>351</v>
      </c>
      <c r="C428" s="132">
        <v>93128</v>
      </c>
      <c r="D428" s="133" t="s">
        <v>465</v>
      </c>
      <c r="E428" s="131" t="s">
        <v>345</v>
      </c>
      <c r="F428" s="124"/>
      <c r="G428" s="124"/>
      <c r="H428" s="124"/>
      <c r="I428" s="124"/>
      <c r="J428" s="124"/>
      <c r="K428" s="124"/>
      <c r="L428" s="126"/>
      <c r="M428" s="126"/>
      <c r="N428" s="127"/>
      <c r="O428" s="280">
        <f>N450</f>
        <v>95</v>
      </c>
      <c r="P428" s="281">
        <v>125.21</v>
      </c>
      <c r="Q428" s="285"/>
    </row>
    <row r="429" spans="1:19" s="261" customFormat="1">
      <c r="A429" s="131"/>
      <c r="B429" s="131"/>
      <c r="C429" s="131"/>
      <c r="D429" s="125" t="s">
        <v>287</v>
      </c>
      <c r="E429" s="131"/>
      <c r="F429" s="124"/>
      <c r="G429" s="124"/>
      <c r="H429" s="124"/>
      <c r="I429" s="124"/>
      <c r="J429" s="124"/>
      <c r="K429" s="124"/>
      <c r="L429" s="126">
        <v>5</v>
      </c>
      <c r="M429" s="126" t="s">
        <v>25</v>
      </c>
      <c r="N429" s="127">
        <f t="shared" ref="N429:N448" si="23">ROUND(PRODUCT(F429:L429),2)</f>
        <v>5</v>
      </c>
      <c r="O429" s="280"/>
      <c r="P429" s="284"/>
      <c r="Q429" s="285"/>
    </row>
    <row r="430" spans="1:19" s="261" customFormat="1">
      <c r="A430" s="131"/>
      <c r="B430" s="131"/>
      <c r="C430" s="131"/>
      <c r="D430" s="125" t="s">
        <v>288</v>
      </c>
      <c r="E430" s="131"/>
      <c r="F430" s="124"/>
      <c r="G430" s="124"/>
      <c r="H430" s="124"/>
      <c r="I430" s="124"/>
      <c r="J430" s="124"/>
      <c r="K430" s="124"/>
      <c r="L430" s="126">
        <v>1</v>
      </c>
      <c r="M430" s="126" t="s">
        <v>25</v>
      </c>
      <c r="N430" s="127">
        <f t="shared" si="23"/>
        <v>1</v>
      </c>
      <c r="O430" s="280"/>
      <c r="P430" s="284"/>
      <c r="Q430" s="285"/>
    </row>
    <row r="431" spans="1:19" s="261" customFormat="1">
      <c r="A431" s="131"/>
      <c r="B431" s="131"/>
      <c r="C431" s="131"/>
      <c r="D431" s="125" t="s">
        <v>289</v>
      </c>
      <c r="E431" s="131"/>
      <c r="F431" s="124"/>
      <c r="G431" s="124"/>
      <c r="H431" s="124"/>
      <c r="I431" s="124"/>
      <c r="J431" s="124"/>
      <c r="K431" s="124"/>
      <c r="L431" s="126">
        <v>1</v>
      </c>
      <c r="M431" s="126" t="s">
        <v>25</v>
      </c>
      <c r="N431" s="127">
        <f t="shared" si="23"/>
        <v>1</v>
      </c>
      <c r="O431" s="280"/>
      <c r="P431" s="284"/>
      <c r="Q431" s="285"/>
    </row>
    <row r="432" spans="1:19" s="261" customFormat="1">
      <c r="A432" s="131"/>
      <c r="B432" s="131"/>
      <c r="C432" s="131"/>
      <c r="D432" s="125" t="s">
        <v>290</v>
      </c>
      <c r="E432" s="131"/>
      <c r="F432" s="124"/>
      <c r="G432" s="124"/>
      <c r="H432" s="124"/>
      <c r="I432" s="124"/>
      <c r="J432" s="124"/>
      <c r="K432" s="124"/>
      <c r="L432" s="126">
        <v>3</v>
      </c>
      <c r="M432" s="126" t="s">
        <v>25</v>
      </c>
      <c r="N432" s="127">
        <f t="shared" si="23"/>
        <v>3</v>
      </c>
      <c r="O432" s="280"/>
      <c r="P432" s="284"/>
      <c r="Q432" s="285"/>
    </row>
    <row r="433" spans="1:17" s="261" customFormat="1">
      <c r="A433" s="131"/>
      <c r="B433" s="131"/>
      <c r="C433" s="131"/>
      <c r="D433" s="125" t="s">
        <v>269</v>
      </c>
      <c r="E433" s="131"/>
      <c r="F433" s="124"/>
      <c r="G433" s="124"/>
      <c r="H433" s="124"/>
      <c r="I433" s="124"/>
      <c r="J433" s="124"/>
      <c r="K433" s="124"/>
      <c r="L433" s="126">
        <v>5</v>
      </c>
      <c r="M433" s="126" t="s">
        <v>25</v>
      </c>
      <c r="N433" s="127">
        <f t="shared" si="23"/>
        <v>5</v>
      </c>
      <c r="O433" s="280"/>
      <c r="P433" s="284"/>
      <c r="Q433" s="285"/>
    </row>
    <row r="434" spans="1:17" s="261" customFormat="1">
      <c r="A434" s="131"/>
      <c r="B434" s="131"/>
      <c r="C434" s="131"/>
      <c r="D434" s="125" t="s">
        <v>271</v>
      </c>
      <c r="E434" s="131"/>
      <c r="F434" s="124"/>
      <c r="G434" s="124"/>
      <c r="H434" s="124"/>
      <c r="I434" s="124"/>
      <c r="J434" s="124"/>
      <c r="K434" s="124"/>
      <c r="L434" s="126">
        <v>1</v>
      </c>
      <c r="M434" s="126" t="s">
        <v>25</v>
      </c>
      <c r="N434" s="127">
        <f t="shared" si="23"/>
        <v>1</v>
      </c>
      <c r="O434" s="280"/>
      <c r="P434" s="284"/>
      <c r="Q434" s="285"/>
    </row>
    <row r="435" spans="1:17" s="261" customFormat="1">
      <c r="A435" s="131"/>
      <c r="B435" s="131"/>
      <c r="C435" s="131"/>
      <c r="D435" s="125" t="s">
        <v>272</v>
      </c>
      <c r="E435" s="131"/>
      <c r="F435" s="124"/>
      <c r="G435" s="124"/>
      <c r="H435" s="124"/>
      <c r="I435" s="124"/>
      <c r="J435" s="124"/>
      <c r="K435" s="124"/>
      <c r="L435" s="126">
        <v>1</v>
      </c>
      <c r="M435" s="126" t="s">
        <v>25</v>
      </c>
      <c r="N435" s="127">
        <f t="shared" si="23"/>
        <v>1</v>
      </c>
      <c r="O435" s="280"/>
      <c r="P435" s="284"/>
      <c r="Q435" s="285"/>
    </row>
    <row r="436" spans="1:17" s="261" customFormat="1">
      <c r="A436" s="131"/>
      <c r="B436" s="131"/>
      <c r="C436" s="131"/>
      <c r="D436" s="125" t="s">
        <v>210</v>
      </c>
      <c r="E436" s="131"/>
      <c r="F436" s="124"/>
      <c r="G436" s="124"/>
      <c r="H436" s="124"/>
      <c r="I436" s="124"/>
      <c r="J436" s="124"/>
      <c r="K436" s="124"/>
      <c r="L436" s="126">
        <v>1</v>
      </c>
      <c r="M436" s="126" t="s">
        <v>25</v>
      </c>
      <c r="N436" s="127">
        <f t="shared" si="23"/>
        <v>1</v>
      </c>
      <c r="O436" s="280"/>
      <c r="P436" s="284"/>
      <c r="Q436" s="285"/>
    </row>
    <row r="437" spans="1:17" s="261" customFormat="1">
      <c r="A437" s="131"/>
      <c r="B437" s="131"/>
      <c r="C437" s="131"/>
      <c r="D437" s="125" t="s">
        <v>273</v>
      </c>
      <c r="E437" s="131"/>
      <c r="F437" s="124"/>
      <c r="G437" s="124"/>
      <c r="H437" s="124"/>
      <c r="I437" s="124"/>
      <c r="J437" s="124"/>
      <c r="K437" s="124"/>
      <c r="L437" s="126">
        <v>2</v>
      </c>
      <c r="M437" s="126" t="s">
        <v>25</v>
      </c>
      <c r="N437" s="127">
        <f t="shared" si="23"/>
        <v>2</v>
      </c>
      <c r="O437" s="280"/>
      <c r="P437" s="284"/>
      <c r="Q437" s="285"/>
    </row>
    <row r="438" spans="1:17" s="261" customFormat="1">
      <c r="A438" s="131"/>
      <c r="B438" s="131"/>
      <c r="C438" s="131"/>
      <c r="D438" s="125" t="s">
        <v>274</v>
      </c>
      <c r="E438" s="131"/>
      <c r="F438" s="124"/>
      <c r="G438" s="124"/>
      <c r="H438" s="124"/>
      <c r="I438" s="124"/>
      <c r="J438" s="124"/>
      <c r="K438" s="124"/>
      <c r="L438" s="126">
        <v>2</v>
      </c>
      <c r="M438" s="126" t="s">
        <v>25</v>
      </c>
      <c r="N438" s="127">
        <f t="shared" si="23"/>
        <v>2</v>
      </c>
      <c r="O438" s="280"/>
      <c r="P438" s="284"/>
      <c r="Q438" s="285"/>
    </row>
    <row r="439" spans="1:17" s="261" customFormat="1">
      <c r="A439" s="131"/>
      <c r="B439" s="131"/>
      <c r="C439" s="131"/>
      <c r="D439" s="125" t="s">
        <v>275</v>
      </c>
      <c r="E439" s="131"/>
      <c r="F439" s="124"/>
      <c r="G439" s="124"/>
      <c r="H439" s="124"/>
      <c r="I439" s="124"/>
      <c r="J439" s="124"/>
      <c r="K439" s="124"/>
      <c r="L439" s="126">
        <v>3</v>
      </c>
      <c r="M439" s="126" t="s">
        <v>25</v>
      </c>
      <c r="N439" s="127">
        <f t="shared" si="23"/>
        <v>3</v>
      </c>
      <c r="O439" s="280"/>
      <c r="P439" s="284"/>
      <c r="Q439" s="285"/>
    </row>
    <row r="440" spans="1:17" s="261" customFormat="1">
      <c r="A440" s="131"/>
      <c r="B440" s="131"/>
      <c r="C440" s="131"/>
      <c r="D440" s="125" t="s">
        <v>276</v>
      </c>
      <c r="E440" s="131"/>
      <c r="F440" s="124"/>
      <c r="G440" s="124"/>
      <c r="H440" s="124"/>
      <c r="I440" s="124"/>
      <c r="J440" s="124"/>
      <c r="K440" s="124"/>
      <c r="L440" s="126">
        <v>2</v>
      </c>
      <c r="M440" s="126" t="s">
        <v>25</v>
      </c>
      <c r="N440" s="127">
        <f t="shared" si="23"/>
        <v>2</v>
      </c>
      <c r="O440" s="280"/>
      <c r="P440" s="284"/>
      <c r="Q440" s="285"/>
    </row>
    <row r="441" spans="1:17" s="261" customFormat="1">
      <c r="A441" s="131"/>
      <c r="B441" s="131"/>
      <c r="C441" s="131"/>
      <c r="D441" s="125" t="s">
        <v>277</v>
      </c>
      <c r="E441" s="131"/>
      <c r="F441" s="124"/>
      <c r="G441" s="124"/>
      <c r="H441" s="124"/>
      <c r="I441" s="124"/>
      <c r="J441" s="124"/>
      <c r="K441" s="124"/>
      <c r="L441" s="126">
        <v>2</v>
      </c>
      <c r="M441" s="126" t="s">
        <v>25</v>
      </c>
      <c r="N441" s="127">
        <f t="shared" si="23"/>
        <v>2</v>
      </c>
      <c r="O441" s="280"/>
      <c r="P441" s="284"/>
      <c r="Q441" s="285"/>
    </row>
    <row r="442" spans="1:17" s="261" customFormat="1">
      <c r="A442" s="131"/>
      <c r="B442" s="131"/>
      <c r="C442" s="131"/>
      <c r="D442" s="125" t="s">
        <v>278</v>
      </c>
      <c r="E442" s="131"/>
      <c r="F442" s="124"/>
      <c r="G442" s="124"/>
      <c r="H442" s="124"/>
      <c r="I442" s="124"/>
      <c r="J442" s="124"/>
      <c r="K442" s="124"/>
      <c r="L442" s="126">
        <v>2</v>
      </c>
      <c r="M442" s="126" t="s">
        <v>25</v>
      </c>
      <c r="N442" s="127">
        <f t="shared" si="23"/>
        <v>2</v>
      </c>
      <c r="O442" s="280"/>
      <c r="P442" s="284"/>
      <c r="Q442" s="285"/>
    </row>
    <row r="443" spans="1:17" s="261" customFormat="1">
      <c r="A443" s="131"/>
      <c r="B443" s="131"/>
      <c r="C443" s="131"/>
      <c r="D443" s="125" t="s">
        <v>277</v>
      </c>
      <c r="E443" s="131"/>
      <c r="F443" s="124"/>
      <c r="G443" s="124"/>
      <c r="H443" s="124"/>
      <c r="I443" s="124"/>
      <c r="J443" s="124"/>
      <c r="K443" s="124"/>
      <c r="L443" s="126">
        <v>3</v>
      </c>
      <c r="M443" s="126" t="s">
        <v>25</v>
      </c>
      <c r="N443" s="127">
        <f t="shared" si="23"/>
        <v>3</v>
      </c>
      <c r="O443" s="280"/>
      <c r="P443" s="284"/>
      <c r="Q443" s="285"/>
    </row>
    <row r="444" spans="1:17" s="261" customFormat="1">
      <c r="A444" s="131"/>
      <c r="B444" s="131"/>
      <c r="C444" s="131"/>
      <c r="D444" s="125" t="s">
        <v>291</v>
      </c>
      <c r="E444" s="131"/>
      <c r="F444" s="124"/>
      <c r="G444" s="124"/>
      <c r="H444" s="124"/>
      <c r="I444" s="124"/>
      <c r="J444" s="124"/>
      <c r="K444" s="124"/>
      <c r="L444" s="126">
        <v>3</v>
      </c>
      <c r="M444" s="126" t="s">
        <v>25</v>
      </c>
      <c r="N444" s="127">
        <f t="shared" si="23"/>
        <v>3</v>
      </c>
      <c r="O444" s="280"/>
      <c r="P444" s="284"/>
      <c r="Q444" s="285"/>
    </row>
    <row r="445" spans="1:17" s="261" customFormat="1">
      <c r="A445" s="131"/>
      <c r="B445" s="131"/>
      <c r="C445" s="131"/>
      <c r="D445" s="125" t="s">
        <v>292</v>
      </c>
      <c r="E445" s="131"/>
      <c r="F445" s="124"/>
      <c r="G445" s="124"/>
      <c r="H445" s="124"/>
      <c r="I445" s="124"/>
      <c r="J445" s="124"/>
      <c r="K445" s="124"/>
      <c r="L445" s="126">
        <v>2</v>
      </c>
      <c r="M445" s="126" t="s">
        <v>25</v>
      </c>
      <c r="N445" s="127">
        <f t="shared" si="23"/>
        <v>2</v>
      </c>
      <c r="O445" s="280"/>
      <c r="P445" s="284"/>
      <c r="Q445" s="285"/>
    </row>
    <row r="446" spans="1:17" s="261" customFormat="1">
      <c r="A446" s="131"/>
      <c r="B446" s="131"/>
      <c r="C446" s="131"/>
      <c r="D446" s="125" t="s">
        <v>293</v>
      </c>
      <c r="E446" s="131"/>
      <c r="F446" s="124"/>
      <c r="G446" s="124"/>
      <c r="H446" s="124"/>
      <c r="I446" s="124"/>
      <c r="J446" s="124"/>
      <c r="K446" s="124"/>
      <c r="L446" s="126">
        <v>2</v>
      </c>
      <c r="M446" s="126" t="s">
        <v>25</v>
      </c>
      <c r="N446" s="127">
        <f t="shared" si="23"/>
        <v>2</v>
      </c>
      <c r="O446" s="280"/>
      <c r="P446" s="284"/>
      <c r="Q446" s="285"/>
    </row>
    <row r="447" spans="1:17" s="261" customFormat="1">
      <c r="A447" s="131"/>
      <c r="B447" s="131"/>
      <c r="C447" s="131"/>
      <c r="D447" s="125" t="s">
        <v>263</v>
      </c>
      <c r="E447" s="131"/>
      <c r="F447" s="124"/>
      <c r="G447" s="124"/>
      <c r="H447" s="124"/>
      <c r="I447" s="124"/>
      <c r="J447" s="124"/>
      <c r="K447" s="124"/>
      <c r="L447" s="126">
        <v>27</v>
      </c>
      <c r="M447" s="126" t="s">
        <v>25</v>
      </c>
      <c r="N447" s="127">
        <f t="shared" si="23"/>
        <v>27</v>
      </c>
      <c r="O447" s="280"/>
      <c r="P447" s="284"/>
      <c r="Q447" s="285"/>
    </row>
    <row r="448" spans="1:17" s="261" customFormat="1">
      <c r="A448" s="131"/>
      <c r="B448" s="131"/>
      <c r="C448" s="131"/>
      <c r="D448" s="125" t="s">
        <v>294</v>
      </c>
      <c r="E448" s="131"/>
      <c r="F448" s="124"/>
      <c r="G448" s="124"/>
      <c r="H448" s="124"/>
      <c r="I448" s="124"/>
      <c r="J448" s="124"/>
      <c r="K448" s="124"/>
      <c r="L448" s="126">
        <v>15</v>
      </c>
      <c r="M448" s="126" t="s">
        <v>25</v>
      </c>
      <c r="N448" s="127">
        <f t="shared" si="23"/>
        <v>15</v>
      </c>
      <c r="O448" s="280"/>
      <c r="P448" s="284"/>
      <c r="Q448" s="285"/>
    </row>
    <row r="449" spans="1:17" s="261" customFormat="1">
      <c r="A449" s="131"/>
      <c r="B449" s="131"/>
      <c r="C449" s="131"/>
      <c r="D449" s="125" t="s">
        <v>372</v>
      </c>
      <c r="E449" s="131"/>
      <c r="F449" s="124"/>
      <c r="G449" s="124"/>
      <c r="H449" s="124"/>
      <c r="I449" s="124"/>
      <c r="J449" s="124"/>
      <c r="K449" s="124"/>
      <c r="L449" s="126">
        <v>12</v>
      </c>
      <c r="M449" s="126" t="s">
        <v>25</v>
      </c>
      <c r="N449" s="127">
        <f t="shared" ref="N449" si="24">ROUND(PRODUCT(F449:L449),2)</f>
        <v>12</v>
      </c>
      <c r="O449" s="280"/>
      <c r="P449" s="284"/>
      <c r="Q449" s="285"/>
    </row>
    <row r="450" spans="1:17" s="261" customFormat="1">
      <c r="A450" s="131"/>
      <c r="B450" s="131"/>
      <c r="C450" s="131"/>
      <c r="D450" s="125"/>
      <c r="E450" s="131"/>
      <c r="F450" s="124"/>
      <c r="G450" s="124"/>
      <c r="H450" s="124"/>
      <c r="I450" s="124"/>
      <c r="J450" s="124"/>
      <c r="K450" s="124"/>
      <c r="L450" s="126" t="s">
        <v>23</v>
      </c>
      <c r="M450" s="126" t="s">
        <v>25</v>
      </c>
      <c r="N450" s="127">
        <f>SUM(N429:N449)</f>
        <v>95</v>
      </c>
      <c r="O450" s="280"/>
      <c r="P450" s="284"/>
      <c r="Q450" s="285"/>
    </row>
    <row r="451" spans="1:17" s="261" customFormat="1">
      <c r="A451" s="131"/>
      <c r="B451" s="131"/>
      <c r="C451" s="131"/>
      <c r="D451" s="125"/>
      <c r="E451" s="131"/>
      <c r="F451" s="124"/>
      <c r="G451" s="124"/>
      <c r="H451" s="124"/>
      <c r="I451" s="124"/>
      <c r="J451" s="124"/>
      <c r="K451" s="124"/>
      <c r="L451" s="126"/>
      <c r="M451" s="126"/>
      <c r="N451" s="127"/>
      <c r="O451" s="280"/>
      <c r="P451" s="284"/>
      <c r="Q451" s="285"/>
    </row>
    <row r="452" spans="1:17" s="261" customFormat="1" ht="22.5">
      <c r="A452" s="131" t="s">
        <v>48</v>
      </c>
      <c r="B452" s="241" t="s">
        <v>351</v>
      </c>
      <c r="C452" s="132">
        <v>93144</v>
      </c>
      <c r="D452" s="133" t="s">
        <v>466</v>
      </c>
      <c r="E452" s="131" t="s">
        <v>285</v>
      </c>
      <c r="F452" s="124"/>
      <c r="G452" s="124"/>
      <c r="H452" s="124"/>
      <c r="I452" s="124"/>
      <c r="J452" s="124"/>
      <c r="K452" s="124"/>
      <c r="L452" s="126"/>
      <c r="M452" s="126"/>
      <c r="N452" s="127"/>
      <c r="O452" s="280">
        <f>N461</f>
        <v>22</v>
      </c>
      <c r="P452" s="282">
        <v>218.51</v>
      </c>
      <c r="Q452" s="285"/>
    </row>
    <row r="453" spans="1:17" s="261" customFormat="1">
      <c r="A453" s="131"/>
      <c r="B453" s="131"/>
      <c r="C453" s="131"/>
      <c r="D453" s="125" t="s">
        <v>287</v>
      </c>
      <c r="E453" s="131" t="s">
        <v>285</v>
      </c>
      <c r="F453" s="124"/>
      <c r="G453" s="124"/>
      <c r="H453" s="124"/>
      <c r="I453" s="124"/>
      <c r="J453" s="124"/>
      <c r="K453" s="124"/>
      <c r="L453" s="126">
        <v>2</v>
      </c>
      <c r="M453" s="126" t="s">
        <v>25</v>
      </c>
      <c r="N453" s="127">
        <f t="shared" ref="N453:N460" si="25">ROUND(PRODUCT(F453:L453),2)</f>
        <v>2</v>
      </c>
      <c r="O453" s="280"/>
      <c r="P453" s="284"/>
      <c r="Q453" s="285"/>
    </row>
    <row r="454" spans="1:17" s="261" customFormat="1">
      <c r="A454" s="131"/>
      <c r="B454" s="131"/>
      <c r="C454" s="131"/>
      <c r="D454" s="125" t="s">
        <v>290</v>
      </c>
      <c r="E454" s="131" t="s">
        <v>285</v>
      </c>
      <c r="F454" s="124"/>
      <c r="G454" s="124"/>
      <c r="H454" s="124"/>
      <c r="I454" s="124"/>
      <c r="J454" s="124"/>
      <c r="K454" s="124"/>
      <c r="L454" s="126">
        <v>2</v>
      </c>
      <c r="M454" s="126" t="s">
        <v>25</v>
      </c>
      <c r="N454" s="127">
        <f t="shared" si="25"/>
        <v>2</v>
      </c>
      <c r="O454" s="280"/>
      <c r="P454" s="284"/>
      <c r="Q454" s="285"/>
    </row>
    <row r="455" spans="1:17" s="261" customFormat="1">
      <c r="A455" s="131"/>
      <c r="B455" s="131"/>
      <c r="C455" s="131"/>
      <c r="D455" s="125" t="s">
        <v>269</v>
      </c>
      <c r="E455" s="131" t="s">
        <v>285</v>
      </c>
      <c r="F455" s="124"/>
      <c r="G455" s="124"/>
      <c r="H455" s="124"/>
      <c r="I455" s="124"/>
      <c r="J455" s="124"/>
      <c r="K455" s="124"/>
      <c r="L455" s="126">
        <v>2</v>
      </c>
      <c r="M455" s="126" t="s">
        <v>25</v>
      </c>
      <c r="N455" s="127">
        <f t="shared" si="25"/>
        <v>2</v>
      </c>
      <c r="O455" s="280"/>
      <c r="P455" s="284"/>
      <c r="Q455" s="285"/>
    </row>
    <row r="456" spans="1:17" s="261" customFormat="1">
      <c r="A456" s="131"/>
      <c r="B456" s="131"/>
      <c r="C456" s="131"/>
      <c r="D456" s="125" t="s">
        <v>275</v>
      </c>
      <c r="E456" s="131" t="s">
        <v>285</v>
      </c>
      <c r="F456" s="124"/>
      <c r="G456" s="124"/>
      <c r="H456" s="124"/>
      <c r="I456" s="124"/>
      <c r="J456" s="124"/>
      <c r="K456" s="124"/>
      <c r="L456" s="126">
        <v>2</v>
      </c>
      <c r="M456" s="126" t="s">
        <v>25</v>
      </c>
      <c r="N456" s="127">
        <f t="shared" si="25"/>
        <v>2</v>
      </c>
      <c r="O456" s="280"/>
      <c r="P456" s="284"/>
      <c r="Q456" s="285"/>
    </row>
    <row r="457" spans="1:17" s="261" customFormat="1">
      <c r="A457" s="131"/>
      <c r="B457" s="131"/>
      <c r="C457" s="131"/>
      <c r="D457" s="125" t="s">
        <v>277</v>
      </c>
      <c r="E457" s="131" t="s">
        <v>285</v>
      </c>
      <c r="F457" s="124"/>
      <c r="G457" s="124"/>
      <c r="H457" s="124"/>
      <c r="I457" s="124"/>
      <c r="J457" s="124"/>
      <c r="K457" s="124"/>
      <c r="L457" s="126">
        <v>1</v>
      </c>
      <c r="M457" s="126" t="s">
        <v>25</v>
      </c>
      <c r="N457" s="127">
        <f t="shared" si="25"/>
        <v>1</v>
      </c>
      <c r="O457" s="280"/>
      <c r="P457" s="284"/>
      <c r="Q457" s="285"/>
    </row>
    <row r="458" spans="1:17" s="261" customFormat="1">
      <c r="A458" s="131"/>
      <c r="B458" s="131"/>
      <c r="C458" s="131"/>
      <c r="D458" s="125" t="s">
        <v>291</v>
      </c>
      <c r="E458" s="131" t="s">
        <v>285</v>
      </c>
      <c r="F458" s="124"/>
      <c r="G458" s="124"/>
      <c r="H458" s="124"/>
      <c r="I458" s="124"/>
      <c r="J458" s="124"/>
      <c r="K458" s="124"/>
      <c r="L458" s="126">
        <v>1</v>
      </c>
      <c r="M458" s="126" t="s">
        <v>25</v>
      </c>
      <c r="N458" s="127">
        <f t="shared" si="25"/>
        <v>1</v>
      </c>
      <c r="O458" s="280"/>
      <c r="P458" s="284"/>
      <c r="Q458" s="285"/>
    </row>
    <row r="459" spans="1:17" s="261" customFormat="1">
      <c r="A459" s="131"/>
      <c r="B459" s="131"/>
      <c r="C459" s="131"/>
      <c r="D459" s="125" t="s">
        <v>263</v>
      </c>
      <c r="E459" s="131" t="s">
        <v>285</v>
      </c>
      <c r="F459" s="124"/>
      <c r="G459" s="124"/>
      <c r="H459" s="124"/>
      <c r="I459" s="124"/>
      <c r="J459" s="124"/>
      <c r="K459" s="124"/>
      <c r="L459" s="126">
        <v>2</v>
      </c>
      <c r="M459" s="126" t="s">
        <v>25</v>
      </c>
      <c r="N459" s="127">
        <f t="shared" si="25"/>
        <v>2</v>
      </c>
      <c r="O459" s="280"/>
      <c r="P459" s="284"/>
      <c r="Q459" s="285"/>
    </row>
    <row r="460" spans="1:17" s="261" customFormat="1">
      <c r="A460" s="131"/>
      <c r="B460" s="131"/>
      <c r="C460" s="131"/>
      <c r="D460" s="125" t="s">
        <v>294</v>
      </c>
      <c r="E460" s="131" t="s">
        <v>285</v>
      </c>
      <c r="F460" s="124"/>
      <c r="G460" s="124"/>
      <c r="H460" s="124"/>
      <c r="I460" s="124"/>
      <c r="J460" s="124"/>
      <c r="K460" s="124"/>
      <c r="L460" s="126">
        <v>10</v>
      </c>
      <c r="M460" s="126"/>
      <c r="N460" s="127">
        <f t="shared" si="25"/>
        <v>10</v>
      </c>
      <c r="O460" s="280"/>
      <c r="P460" s="284"/>
      <c r="Q460" s="285"/>
    </row>
    <row r="461" spans="1:17" s="261" customFormat="1">
      <c r="A461" s="131"/>
      <c r="B461" s="131"/>
      <c r="C461" s="131"/>
      <c r="D461" s="125"/>
      <c r="E461" s="131"/>
      <c r="F461" s="124"/>
      <c r="G461" s="124"/>
      <c r="H461" s="124"/>
      <c r="I461" s="124"/>
      <c r="J461" s="124"/>
      <c r="K461" s="124"/>
      <c r="L461" s="126" t="s">
        <v>23</v>
      </c>
      <c r="M461" s="126" t="s">
        <v>25</v>
      </c>
      <c r="N461" s="127">
        <f>SUM(N453:N460)</f>
        <v>22</v>
      </c>
      <c r="O461" s="280"/>
      <c r="P461" s="284"/>
      <c r="Q461" s="285"/>
    </row>
    <row r="462" spans="1:17" s="261" customFormat="1">
      <c r="A462" s="131"/>
      <c r="B462" s="131"/>
      <c r="C462" s="131"/>
      <c r="D462" s="125"/>
      <c r="E462" s="131"/>
      <c r="F462" s="124"/>
      <c r="G462" s="124"/>
      <c r="H462" s="124"/>
      <c r="I462" s="124"/>
      <c r="J462" s="124"/>
      <c r="K462" s="124"/>
      <c r="L462" s="126"/>
      <c r="M462" s="126"/>
      <c r="N462" s="127"/>
      <c r="O462" s="280"/>
      <c r="P462" s="284"/>
      <c r="Q462" s="285"/>
    </row>
    <row r="463" spans="1:17" s="261" customFormat="1" ht="33.75">
      <c r="A463" s="131" t="s">
        <v>49</v>
      </c>
      <c r="B463" s="131" t="s">
        <v>518</v>
      </c>
      <c r="C463" s="132" t="s">
        <v>108</v>
      </c>
      <c r="D463" s="133" t="s">
        <v>521</v>
      </c>
      <c r="E463" s="131" t="s">
        <v>285</v>
      </c>
      <c r="F463" s="124"/>
      <c r="G463" s="124"/>
      <c r="H463" s="124"/>
      <c r="I463" s="124"/>
      <c r="J463" s="124"/>
      <c r="K463" s="124"/>
      <c r="L463" s="126"/>
      <c r="M463" s="126"/>
      <c r="N463" s="127"/>
      <c r="O463" s="280">
        <f>N467</f>
        <v>3</v>
      </c>
      <c r="P463" s="282">
        <v>149.63999999999999</v>
      </c>
      <c r="Q463" s="285"/>
    </row>
    <row r="464" spans="1:17" s="261" customFormat="1">
      <c r="A464" s="131"/>
      <c r="B464" s="131"/>
      <c r="C464" s="131"/>
      <c r="D464" s="125" t="s">
        <v>287</v>
      </c>
      <c r="E464" s="131"/>
      <c r="F464" s="124"/>
      <c r="G464" s="124"/>
      <c r="H464" s="124"/>
      <c r="I464" s="124"/>
      <c r="J464" s="124"/>
      <c r="K464" s="124"/>
      <c r="L464" s="126">
        <v>1</v>
      </c>
      <c r="M464" s="126" t="s">
        <v>25</v>
      </c>
      <c r="N464" s="127">
        <f>ROUND(PRODUCT(F464:L464),2)</f>
        <v>1</v>
      </c>
      <c r="O464" s="280"/>
      <c r="P464" s="284"/>
      <c r="Q464" s="285"/>
    </row>
    <row r="465" spans="1:17" s="261" customFormat="1">
      <c r="A465" s="131"/>
      <c r="B465" s="131"/>
      <c r="C465" s="131"/>
      <c r="D465" s="125" t="s">
        <v>290</v>
      </c>
      <c r="E465" s="131"/>
      <c r="F465" s="124"/>
      <c r="G465" s="124"/>
      <c r="H465" s="124"/>
      <c r="I465" s="124"/>
      <c r="J465" s="124"/>
      <c r="K465" s="124"/>
      <c r="L465" s="126">
        <v>1</v>
      </c>
      <c r="M465" s="126" t="s">
        <v>25</v>
      </c>
      <c r="N465" s="127">
        <f>ROUND(PRODUCT(F465:L465),2)</f>
        <v>1</v>
      </c>
      <c r="O465" s="280"/>
      <c r="P465" s="284"/>
      <c r="Q465" s="285"/>
    </row>
    <row r="466" spans="1:17" s="261" customFormat="1">
      <c r="A466" s="131"/>
      <c r="B466" s="131"/>
      <c r="C466" s="131"/>
      <c r="D466" s="125" t="s">
        <v>269</v>
      </c>
      <c r="E466" s="131"/>
      <c r="F466" s="124"/>
      <c r="G466" s="124"/>
      <c r="H466" s="124"/>
      <c r="I466" s="124"/>
      <c r="J466" s="124"/>
      <c r="K466" s="124"/>
      <c r="L466" s="126">
        <v>1</v>
      </c>
      <c r="M466" s="126" t="s">
        <v>25</v>
      </c>
      <c r="N466" s="127">
        <f>ROUND(PRODUCT(F466:L466),2)</f>
        <v>1</v>
      </c>
      <c r="O466" s="280"/>
      <c r="P466" s="284"/>
      <c r="Q466" s="285"/>
    </row>
    <row r="467" spans="1:17" s="261" customFormat="1">
      <c r="A467" s="131"/>
      <c r="B467" s="131"/>
      <c r="C467" s="131"/>
      <c r="D467" s="125"/>
      <c r="E467" s="131"/>
      <c r="F467" s="124"/>
      <c r="G467" s="124"/>
      <c r="H467" s="124"/>
      <c r="I467" s="124"/>
      <c r="J467" s="124"/>
      <c r="K467" s="124"/>
      <c r="L467" s="126" t="s">
        <v>23</v>
      </c>
      <c r="M467" s="126" t="s">
        <v>25</v>
      </c>
      <c r="N467" s="127">
        <f>SUM(N464:N466)</f>
        <v>3</v>
      </c>
      <c r="O467" s="280"/>
      <c r="P467" s="284"/>
      <c r="Q467" s="285"/>
    </row>
    <row r="468" spans="1:17" s="261" customFormat="1">
      <c r="A468" s="131"/>
      <c r="B468" s="131"/>
      <c r="C468" s="131"/>
      <c r="D468" s="125"/>
      <c r="E468" s="131"/>
      <c r="F468" s="124"/>
      <c r="G468" s="124"/>
      <c r="H468" s="124"/>
      <c r="I468" s="124"/>
      <c r="J468" s="124"/>
      <c r="K468" s="124"/>
      <c r="L468" s="126"/>
      <c r="M468" s="126"/>
      <c r="N468" s="127"/>
      <c r="O468" s="280"/>
      <c r="P468" s="284"/>
      <c r="Q468" s="285"/>
    </row>
    <row r="469" spans="1:17" s="261" customFormat="1" ht="45">
      <c r="A469" s="131" t="s">
        <v>50</v>
      </c>
      <c r="B469" s="131" t="s">
        <v>323</v>
      </c>
      <c r="C469" s="273" t="s">
        <v>360</v>
      </c>
      <c r="D469" s="133" t="s">
        <v>520</v>
      </c>
      <c r="E469" s="131" t="s">
        <v>285</v>
      </c>
      <c r="F469" s="124"/>
      <c r="G469" s="124"/>
      <c r="H469" s="124"/>
      <c r="I469" s="124"/>
      <c r="J469" s="124"/>
      <c r="K469" s="124"/>
      <c r="L469" s="126"/>
      <c r="M469" s="126"/>
      <c r="N469" s="127"/>
      <c r="O469" s="280">
        <f>N473</f>
        <v>4</v>
      </c>
      <c r="P469" s="282">
        <v>26.63</v>
      </c>
      <c r="Q469" s="285"/>
    </row>
    <row r="470" spans="1:17" s="261" customFormat="1">
      <c r="A470" s="131"/>
      <c r="B470" s="131"/>
      <c r="C470" s="131"/>
      <c r="D470" s="125" t="s">
        <v>291</v>
      </c>
      <c r="E470" s="131"/>
      <c r="F470" s="124"/>
      <c r="G470" s="124"/>
      <c r="H470" s="124"/>
      <c r="I470" s="124"/>
      <c r="J470" s="124"/>
      <c r="K470" s="124"/>
      <c r="L470" s="126">
        <v>1</v>
      </c>
      <c r="M470" s="126" t="s">
        <v>25</v>
      </c>
      <c r="N470" s="127">
        <f>ROUND(PRODUCT(F470:L470),2)</f>
        <v>1</v>
      </c>
      <c r="O470" s="280"/>
      <c r="P470" s="284"/>
      <c r="Q470" s="285"/>
    </row>
    <row r="471" spans="1:17" s="261" customFormat="1">
      <c r="A471" s="131"/>
      <c r="B471" s="131"/>
      <c r="C471" s="131"/>
      <c r="D471" s="125" t="s">
        <v>263</v>
      </c>
      <c r="E471" s="131"/>
      <c r="F471" s="124"/>
      <c r="G471" s="124"/>
      <c r="H471" s="124"/>
      <c r="I471" s="124"/>
      <c r="J471" s="124"/>
      <c r="K471" s="124"/>
      <c r="L471" s="126">
        <v>1</v>
      </c>
      <c r="M471" s="126" t="s">
        <v>25</v>
      </c>
      <c r="N471" s="127">
        <f>ROUND(PRODUCT(F471:L471),2)</f>
        <v>1</v>
      </c>
      <c r="O471" s="280"/>
      <c r="P471" s="284"/>
      <c r="Q471" s="285"/>
    </row>
    <row r="472" spans="1:17" s="261" customFormat="1">
      <c r="A472" s="131"/>
      <c r="B472" s="131"/>
      <c r="C472" s="131"/>
      <c r="D472" s="125" t="s">
        <v>294</v>
      </c>
      <c r="E472" s="131"/>
      <c r="F472" s="124"/>
      <c r="G472" s="124"/>
      <c r="H472" s="124"/>
      <c r="I472" s="124"/>
      <c r="J472" s="124"/>
      <c r="K472" s="124"/>
      <c r="L472" s="126">
        <v>2</v>
      </c>
      <c r="M472" s="126"/>
      <c r="N472" s="127">
        <f>ROUND(PRODUCT(F472:L472),2)</f>
        <v>2</v>
      </c>
      <c r="O472" s="280"/>
      <c r="P472" s="284"/>
      <c r="Q472" s="285"/>
    </row>
    <row r="473" spans="1:17" s="261" customFormat="1">
      <c r="A473" s="131"/>
      <c r="B473" s="131"/>
      <c r="C473" s="131"/>
      <c r="D473" s="125"/>
      <c r="E473" s="131"/>
      <c r="F473" s="124"/>
      <c r="G473" s="124"/>
      <c r="H473" s="124"/>
      <c r="I473" s="124"/>
      <c r="J473" s="124"/>
      <c r="K473" s="124"/>
      <c r="L473" s="126" t="s">
        <v>23</v>
      </c>
      <c r="M473" s="126" t="s">
        <v>25</v>
      </c>
      <c r="N473" s="127">
        <f>SUM(N470:N472)</f>
        <v>4</v>
      </c>
      <c r="O473" s="280"/>
      <c r="P473" s="284"/>
      <c r="Q473" s="285"/>
    </row>
    <row r="474" spans="1:17" s="261" customFormat="1">
      <c r="A474" s="131"/>
      <c r="B474" s="131"/>
      <c r="C474" s="131"/>
      <c r="D474" s="125"/>
      <c r="E474" s="131"/>
      <c r="F474" s="124"/>
      <c r="G474" s="124"/>
      <c r="H474" s="124"/>
      <c r="I474" s="124"/>
      <c r="J474" s="124"/>
      <c r="K474" s="124"/>
      <c r="L474" s="126"/>
      <c r="M474" s="126"/>
      <c r="N474" s="127"/>
      <c r="O474" s="280"/>
      <c r="P474" s="284"/>
      <c r="Q474" s="285"/>
    </row>
    <row r="475" spans="1:17" s="261" customFormat="1">
      <c r="A475" s="131" t="s">
        <v>51</v>
      </c>
      <c r="B475" s="131" t="s">
        <v>538</v>
      </c>
      <c r="C475" s="273">
        <v>1</v>
      </c>
      <c r="D475" s="133" t="s">
        <v>344</v>
      </c>
      <c r="E475" s="131" t="s">
        <v>345</v>
      </c>
      <c r="F475" s="124"/>
      <c r="G475" s="124"/>
      <c r="H475" s="124"/>
      <c r="I475" s="124"/>
      <c r="J475" s="124"/>
      <c r="K475" s="124"/>
      <c r="L475" s="126"/>
      <c r="M475" s="126"/>
      <c r="N475" s="127"/>
      <c r="O475" s="280">
        <f>N478</f>
        <v>11</v>
      </c>
      <c r="P475" s="282">
        <f>COMPOSIÇÕES!H11</f>
        <v>88.34</v>
      </c>
      <c r="Q475" s="285"/>
    </row>
    <row r="476" spans="1:17" s="261" customFormat="1">
      <c r="A476" s="131"/>
      <c r="B476" s="131"/>
      <c r="C476" s="131"/>
      <c r="D476" s="125" t="s">
        <v>263</v>
      </c>
      <c r="E476" s="131"/>
      <c r="F476" s="124"/>
      <c r="G476" s="124"/>
      <c r="H476" s="124"/>
      <c r="I476" s="124"/>
      <c r="J476" s="124"/>
      <c r="K476" s="124"/>
      <c r="L476" s="126">
        <v>3</v>
      </c>
      <c r="M476" s="126" t="s">
        <v>25</v>
      </c>
      <c r="N476" s="127">
        <f>ROUND(PRODUCT(F476:L476),2)</f>
        <v>3</v>
      </c>
      <c r="O476" s="280"/>
      <c r="P476" s="284"/>
      <c r="Q476" s="285"/>
    </row>
    <row r="477" spans="1:17" s="261" customFormat="1">
      <c r="A477" s="131"/>
      <c r="B477" s="131"/>
      <c r="C477" s="131"/>
      <c r="D477" s="125" t="s">
        <v>294</v>
      </c>
      <c r="E477" s="131"/>
      <c r="F477" s="124"/>
      <c r="G477" s="124"/>
      <c r="H477" s="124"/>
      <c r="I477" s="124"/>
      <c r="J477" s="124"/>
      <c r="K477" s="124"/>
      <c r="L477" s="126">
        <v>8</v>
      </c>
      <c r="M477" s="126" t="s">
        <v>25</v>
      </c>
      <c r="N477" s="127">
        <f>ROUND(PRODUCT(F477:L477),2)</f>
        <v>8</v>
      </c>
      <c r="O477" s="280"/>
      <c r="P477" s="284"/>
      <c r="Q477" s="285"/>
    </row>
    <row r="478" spans="1:17" s="261" customFormat="1">
      <c r="A478" s="131"/>
      <c r="B478" s="131"/>
      <c r="C478" s="131"/>
      <c r="D478" s="125"/>
      <c r="E478" s="131"/>
      <c r="F478" s="124"/>
      <c r="G478" s="124"/>
      <c r="H478" s="124"/>
      <c r="I478" s="124"/>
      <c r="J478" s="124"/>
      <c r="K478" s="124"/>
      <c r="L478" s="126" t="s">
        <v>23</v>
      </c>
      <c r="M478" s="126" t="s">
        <v>25</v>
      </c>
      <c r="N478" s="127">
        <f>SUM(N476:N477)</f>
        <v>11</v>
      </c>
      <c r="O478" s="280"/>
      <c r="P478" s="284"/>
      <c r="Q478" s="285"/>
    </row>
    <row r="479" spans="1:17" s="261" customFormat="1">
      <c r="A479" s="131"/>
      <c r="B479" s="131"/>
      <c r="C479" s="131"/>
      <c r="D479" s="125"/>
      <c r="E479" s="131"/>
      <c r="F479" s="124"/>
      <c r="G479" s="124"/>
      <c r="H479" s="124"/>
      <c r="I479" s="124"/>
      <c r="J479" s="124"/>
      <c r="K479" s="124"/>
      <c r="L479" s="126"/>
      <c r="M479" s="126"/>
      <c r="N479" s="127"/>
      <c r="O479" s="280"/>
      <c r="P479" s="284"/>
      <c r="Q479" s="285"/>
    </row>
    <row r="480" spans="1:17" s="261" customFormat="1" ht="45">
      <c r="A480" s="131" t="s">
        <v>52</v>
      </c>
      <c r="B480" s="131" t="s">
        <v>323</v>
      </c>
      <c r="C480" s="132" t="s">
        <v>358</v>
      </c>
      <c r="D480" s="133" t="s">
        <v>522</v>
      </c>
      <c r="E480" s="131" t="s">
        <v>285</v>
      </c>
      <c r="F480" s="124"/>
      <c r="G480" s="124"/>
      <c r="H480" s="124"/>
      <c r="I480" s="124"/>
      <c r="J480" s="124"/>
      <c r="K480" s="124"/>
      <c r="L480" s="126"/>
      <c r="M480" s="126"/>
      <c r="N480" s="127"/>
      <c r="O480" s="280">
        <f>N497</f>
        <v>50</v>
      </c>
      <c r="P480" s="278">
        <v>74.37</v>
      </c>
      <c r="Q480" s="285"/>
    </row>
    <row r="481" spans="1:17" s="261" customFormat="1">
      <c r="A481" s="131"/>
      <c r="B481" s="131"/>
      <c r="C481" s="131"/>
      <c r="D481" s="125" t="s">
        <v>287</v>
      </c>
      <c r="E481" s="131"/>
      <c r="F481" s="124"/>
      <c r="G481" s="124"/>
      <c r="H481" s="124"/>
      <c r="I481" s="124"/>
      <c r="J481" s="124"/>
      <c r="K481" s="124"/>
      <c r="L481" s="126">
        <v>3</v>
      </c>
      <c r="M481" s="126" t="s">
        <v>25</v>
      </c>
      <c r="N481" s="127">
        <f t="shared" ref="N481:N496" si="26">ROUND(PRODUCT(F481:L481),2)</f>
        <v>3</v>
      </c>
      <c r="O481" s="280"/>
      <c r="P481" s="284"/>
      <c r="Q481" s="285"/>
    </row>
    <row r="482" spans="1:17" s="261" customFormat="1">
      <c r="A482" s="131"/>
      <c r="B482" s="131"/>
      <c r="C482" s="131"/>
      <c r="D482" s="125" t="s">
        <v>288</v>
      </c>
      <c r="E482" s="131"/>
      <c r="F482" s="124"/>
      <c r="G482" s="124"/>
      <c r="H482" s="124"/>
      <c r="I482" s="124"/>
      <c r="J482" s="124"/>
      <c r="K482" s="124"/>
      <c r="L482" s="126">
        <v>1</v>
      </c>
      <c r="M482" s="126" t="s">
        <v>25</v>
      </c>
      <c r="N482" s="127">
        <f t="shared" si="26"/>
        <v>1</v>
      </c>
      <c r="O482" s="280"/>
      <c r="P482" s="284"/>
      <c r="Q482" s="285"/>
    </row>
    <row r="483" spans="1:17" s="261" customFormat="1">
      <c r="A483" s="131"/>
      <c r="B483" s="131"/>
      <c r="C483" s="131"/>
      <c r="D483" s="125" t="s">
        <v>289</v>
      </c>
      <c r="E483" s="131"/>
      <c r="F483" s="124"/>
      <c r="G483" s="124"/>
      <c r="H483" s="124"/>
      <c r="I483" s="124"/>
      <c r="J483" s="124"/>
      <c r="K483" s="124"/>
      <c r="L483" s="126">
        <v>1</v>
      </c>
      <c r="M483" s="126" t="s">
        <v>25</v>
      </c>
      <c r="N483" s="127">
        <f t="shared" si="26"/>
        <v>1</v>
      </c>
      <c r="O483" s="280"/>
      <c r="P483" s="284"/>
      <c r="Q483" s="285"/>
    </row>
    <row r="484" spans="1:17" s="261" customFormat="1">
      <c r="A484" s="131"/>
      <c r="B484" s="131"/>
      <c r="C484" s="131"/>
      <c r="D484" s="125" t="s">
        <v>290</v>
      </c>
      <c r="E484" s="131"/>
      <c r="F484" s="124"/>
      <c r="G484" s="124"/>
      <c r="H484" s="124"/>
      <c r="I484" s="124"/>
      <c r="J484" s="124"/>
      <c r="K484" s="124"/>
      <c r="L484" s="126">
        <v>3</v>
      </c>
      <c r="M484" s="126" t="s">
        <v>25</v>
      </c>
      <c r="N484" s="127">
        <f t="shared" si="26"/>
        <v>3</v>
      </c>
      <c r="O484" s="280"/>
      <c r="P484" s="284"/>
      <c r="Q484" s="285"/>
    </row>
    <row r="485" spans="1:17" s="261" customFormat="1">
      <c r="A485" s="131"/>
      <c r="B485" s="131"/>
      <c r="C485" s="131"/>
      <c r="D485" s="125" t="s">
        <v>269</v>
      </c>
      <c r="E485" s="131"/>
      <c r="F485" s="124"/>
      <c r="G485" s="124"/>
      <c r="H485" s="124"/>
      <c r="I485" s="124"/>
      <c r="J485" s="124"/>
      <c r="K485" s="124"/>
      <c r="L485" s="126">
        <v>3</v>
      </c>
      <c r="M485" s="126" t="s">
        <v>25</v>
      </c>
      <c r="N485" s="127">
        <f t="shared" si="26"/>
        <v>3</v>
      </c>
      <c r="O485" s="280"/>
      <c r="P485" s="284"/>
      <c r="Q485" s="285"/>
    </row>
    <row r="486" spans="1:17" s="261" customFormat="1">
      <c r="A486" s="131"/>
      <c r="B486" s="131"/>
      <c r="C486" s="131"/>
      <c r="D486" s="125" t="s">
        <v>271</v>
      </c>
      <c r="E486" s="131"/>
      <c r="F486" s="124"/>
      <c r="G486" s="124"/>
      <c r="H486" s="124"/>
      <c r="I486" s="124"/>
      <c r="J486" s="124"/>
      <c r="K486" s="124"/>
      <c r="L486" s="126">
        <v>1</v>
      </c>
      <c r="M486" s="126" t="s">
        <v>25</v>
      </c>
      <c r="N486" s="127">
        <f t="shared" si="26"/>
        <v>1</v>
      </c>
      <c r="O486" s="280"/>
      <c r="P486" s="284"/>
      <c r="Q486" s="285"/>
    </row>
    <row r="487" spans="1:17" s="261" customFormat="1">
      <c r="A487" s="131"/>
      <c r="B487" s="131"/>
      <c r="C487" s="131"/>
      <c r="D487" s="125" t="s">
        <v>272</v>
      </c>
      <c r="E487" s="131"/>
      <c r="F487" s="124"/>
      <c r="G487" s="124"/>
      <c r="H487" s="124"/>
      <c r="I487" s="124"/>
      <c r="J487" s="124"/>
      <c r="K487" s="124"/>
      <c r="L487" s="126">
        <v>1</v>
      </c>
      <c r="M487" s="126" t="s">
        <v>25</v>
      </c>
      <c r="N487" s="127">
        <f t="shared" si="26"/>
        <v>1</v>
      </c>
      <c r="O487" s="280"/>
      <c r="P487" s="284"/>
      <c r="Q487" s="285"/>
    </row>
    <row r="488" spans="1:17" s="261" customFormat="1">
      <c r="A488" s="131"/>
      <c r="B488" s="131"/>
      <c r="C488" s="131"/>
      <c r="D488" s="125" t="s">
        <v>275</v>
      </c>
      <c r="E488" s="131"/>
      <c r="F488" s="124"/>
      <c r="G488" s="124"/>
      <c r="H488" s="124"/>
      <c r="I488" s="124"/>
      <c r="J488" s="124"/>
      <c r="K488" s="124"/>
      <c r="L488" s="126">
        <v>2</v>
      </c>
      <c r="M488" s="126" t="s">
        <v>25</v>
      </c>
      <c r="N488" s="127">
        <f t="shared" si="26"/>
        <v>2</v>
      </c>
      <c r="O488" s="280"/>
      <c r="P488" s="284"/>
      <c r="Q488" s="285"/>
    </row>
    <row r="489" spans="1:17" s="261" customFormat="1">
      <c r="A489" s="131"/>
      <c r="B489" s="131"/>
      <c r="C489" s="131"/>
      <c r="D489" s="125" t="s">
        <v>276</v>
      </c>
      <c r="E489" s="131"/>
      <c r="F489" s="124"/>
      <c r="G489" s="124"/>
      <c r="H489" s="124"/>
      <c r="I489" s="124"/>
      <c r="J489" s="124"/>
      <c r="K489" s="124"/>
      <c r="L489" s="126">
        <v>1</v>
      </c>
      <c r="M489" s="126" t="s">
        <v>25</v>
      </c>
      <c r="N489" s="127">
        <f t="shared" si="26"/>
        <v>1</v>
      </c>
      <c r="O489" s="280"/>
      <c r="P489" s="284"/>
      <c r="Q489" s="285"/>
    </row>
    <row r="490" spans="1:17" s="261" customFormat="1">
      <c r="A490" s="131"/>
      <c r="B490" s="131"/>
      <c r="C490" s="131"/>
      <c r="D490" s="125" t="s">
        <v>277</v>
      </c>
      <c r="E490" s="131"/>
      <c r="F490" s="124"/>
      <c r="G490" s="124"/>
      <c r="H490" s="124"/>
      <c r="I490" s="124"/>
      <c r="J490" s="124"/>
      <c r="K490" s="124"/>
      <c r="L490" s="126">
        <v>2</v>
      </c>
      <c r="M490" s="126" t="s">
        <v>25</v>
      </c>
      <c r="N490" s="127">
        <f t="shared" si="26"/>
        <v>2</v>
      </c>
      <c r="O490" s="280"/>
      <c r="P490" s="284"/>
      <c r="Q490" s="285"/>
    </row>
    <row r="491" spans="1:17" s="261" customFormat="1">
      <c r="A491" s="131"/>
      <c r="B491" s="131"/>
      <c r="C491" s="131"/>
      <c r="D491" s="125" t="s">
        <v>278</v>
      </c>
      <c r="E491" s="131"/>
      <c r="F491" s="124"/>
      <c r="G491" s="124"/>
      <c r="H491" s="124"/>
      <c r="I491" s="124"/>
      <c r="J491" s="124"/>
      <c r="K491" s="124"/>
      <c r="L491" s="126">
        <v>1</v>
      </c>
      <c r="M491" s="126" t="s">
        <v>25</v>
      </c>
      <c r="N491" s="127">
        <f t="shared" si="26"/>
        <v>1</v>
      </c>
      <c r="O491" s="280"/>
      <c r="P491" s="284"/>
      <c r="Q491" s="285"/>
    </row>
    <row r="492" spans="1:17" s="261" customFormat="1">
      <c r="A492" s="131"/>
      <c r="B492" s="131"/>
      <c r="C492" s="131"/>
      <c r="D492" s="125" t="s">
        <v>291</v>
      </c>
      <c r="E492" s="131"/>
      <c r="F492" s="124"/>
      <c r="G492" s="124"/>
      <c r="H492" s="124"/>
      <c r="I492" s="124"/>
      <c r="J492" s="124"/>
      <c r="K492" s="124"/>
      <c r="L492" s="126">
        <v>3</v>
      </c>
      <c r="M492" s="126" t="s">
        <v>25</v>
      </c>
      <c r="N492" s="127">
        <f t="shared" si="26"/>
        <v>3</v>
      </c>
      <c r="O492" s="280"/>
      <c r="P492" s="284"/>
      <c r="Q492" s="285"/>
    </row>
    <row r="493" spans="1:17" s="261" customFormat="1">
      <c r="A493" s="131"/>
      <c r="B493" s="131"/>
      <c r="C493" s="131"/>
      <c r="D493" s="125" t="s">
        <v>292</v>
      </c>
      <c r="E493" s="131"/>
      <c r="F493" s="124"/>
      <c r="G493" s="124"/>
      <c r="H493" s="124"/>
      <c r="I493" s="124"/>
      <c r="J493" s="124"/>
      <c r="K493" s="124"/>
      <c r="L493" s="126">
        <v>1</v>
      </c>
      <c r="M493" s="126" t="s">
        <v>25</v>
      </c>
      <c r="N493" s="127">
        <f t="shared" si="26"/>
        <v>1</v>
      </c>
      <c r="O493" s="280"/>
      <c r="P493" s="284"/>
      <c r="Q493" s="285"/>
    </row>
    <row r="494" spans="1:17" s="261" customFormat="1">
      <c r="A494" s="131"/>
      <c r="B494" s="131"/>
      <c r="C494" s="131"/>
      <c r="D494" s="125" t="s">
        <v>293</v>
      </c>
      <c r="E494" s="131"/>
      <c r="F494" s="124"/>
      <c r="G494" s="124"/>
      <c r="H494" s="124"/>
      <c r="I494" s="124"/>
      <c r="J494" s="124"/>
      <c r="K494" s="124"/>
      <c r="L494" s="126">
        <v>1</v>
      </c>
      <c r="M494" s="126" t="s">
        <v>25</v>
      </c>
      <c r="N494" s="127">
        <f t="shared" si="26"/>
        <v>1</v>
      </c>
      <c r="O494" s="280"/>
      <c r="P494" s="284"/>
      <c r="Q494" s="285"/>
    </row>
    <row r="495" spans="1:17" s="261" customFormat="1">
      <c r="A495" s="131"/>
      <c r="B495" s="131"/>
      <c r="C495" s="131"/>
      <c r="D495" s="125" t="s">
        <v>263</v>
      </c>
      <c r="E495" s="131"/>
      <c r="F495" s="124"/>
      <c r="G495" s="124"/>
      <c r="H495" s="124"/>
      <c r="I495" s="124"/>
      <c r="J495" s="124"/>
      <c r="K495" s="124"/>
      <c r="L495" s="126">
        <v>15</v>
      </c>
      <c r="M495" s="126" t="s">
        <v>25</v>
      </c>
      <c r="N495" s="127">
        <f t="shared" si="26"/>
        <v>15</v>
      </c>
      <c r="O495" s="280"/>
      <c r="P495" s="284"/>
      <c r="Q495" s="285"/>
    </row>
    <row r="496" spans="1:17" s="261" customFormat="1">
      <c r="A496" s="131"/>
      <c r="B496" s="131"/>
      <c r="C496" s="131"/>
      <c r="D496" s="125" t="s">
        <v>294</v>
      </c>
      <c r="E496" s="131"/>
      <c r="F496" s="124"/>
      <c r="G496" s="124"/>
      <c r="H496" s="124"/>
      <c r="I496" s="124"/>
      <c r="J496" s="124"/>
      <c r="K496" s="124"/>
      <c r="L496" s="126">
        <v>11</v>
      </c>
      <c r="M496" s="126" t="s">
        <v>25</v>
      </c>
      <c r="N496" s="127">
        <f t="shared" si="26"/>
        <v>11</v>
      </c>
      <c r="O496" s="280"/>
      <c r="P496" s="284"/>
      <c r="Q496" s="285"/>
    </row>
    <row r="497" spans="1:17" s="261" customFormat="1">
      <c r="A497" s="131"/>
      <c r="B497" s="131"/>
      <c r="C497" s="131"/>
      <c r="D497" s="125"/>
      <c r="E497" s="131"/>
      <c r="F497" s="124"/>
      <c r="G497" s="124"/>
      <c r="H497" s="124"/>
      <c r="I497" s="124"/>
      <c r="J497" s="124"/>
      <c r="K497" s="124"/>
      <c r="L497" s="126" t="s">
        <v>23</v>
      </c>
      <c r="M497" s="126" t="s">
        <v>25</v>
      </c>
      <c r="N497" s="127">
        <f>SUM(N481:N496)</f>
        <v>50</v>
      </c>
      <c r="O497" s="280"/>
      <c r="P497" s="284"/>
      <c r="Q497" s="285"/>
    </row>
    <row r="498" spans="1:17" s="261" customFormat="1">
      <c r="A498" s="131"/>
      <c r="B498" s="131"/>
      <c r="C498" s="131"/>
      <c r="D498" s="125"/>
      <c r="E498" s="131"/>
      <c r="F498" s="124"/>
      <c r="G498" s="124"/>
      <c r="H498" s="124"/>
      <c r="I498" s="124"/>
      <c r="J498" s="124"/>
      <c r="K498" s="124"/>
      <c r="L498" s="126"/>
      <c r="M498" s="126"/>
      <c r="N498" s="127"/>
      <c r="O498" s="280"/>
      <c r="P498" s="284"/>
      <c r="Q498" s="285"/>
    </row>
    <row r="499" spans="1:17" s="261" customFormat="1" ht="22.5">
      <c r="A499" s="131" t="s">
        <v>106</v>
      </c>
      <c r="B499" s="241" t="s">
        <v>351</v>
      </c>
      <c r="C499" s="132">
        <v>97605</v>
      </c>
      <c r="D499" s="133" t="s">
        <v>467</v>
      </c>
      <c r="E499" s="131" t="s">
        <v>285</v>
      </c>
      <c r="F499" s="124"/>
      <c r="G499" s="124"/>
      <c r="H499" s="124"/>
      <c r="I499" s="124"/>
      <c r="J499" s="124"/>
      <c r="K499" s="124"/>
      <c r="L499" s="126"/>
      <c r="M499" s="126"/>
      <c r="N499" s="127"/>
      <c r="O499" s="280">
        <f>N502</f>
        <v>22</v>
      </c>
      <c r="P499" s="282">
        <v>66.53</v>
      </c>
      <c r="Q499" s="285"/>
    </row>
    <row r="500" spans="1:17" s="261" customFormat="1">
      <c r="A500" s="131"/>
      <c r="B500" s="131"/>
      <c r="C500" s="131"/>
      <c r="D500" s="125" t="s">
        <v>192</v>
      </c>
      <c r="E500" s="131"/>
      <c r="F500" s="124"/>
      <c r="G500" s="124"/>
      <c r="H500" s="124"/>
      <c r="I500" s="124"/>
      <c r="J500" s="124"/>
      <c r="K500" s="124"/>
      <c r="L500" s="126">
        <v>12</v>
      </c>
      <c r="M500" s="126" t="s">
        <v>25</v>
      </c>
      <c r="N500" s="127">
        <f>ROUND(PRODUCT(F500:L500),2)</f>
        <v>12</v>
      </c>
      <c r="O500" s="280"/>
      <c r="P500" s="284"/>
      <c r="Q500" s="285"/>
    </row>
    <row r="501" spans="1:17" s="261" customFormat="1">
      <c r="A501" s="131"/>
      <c r="B501" s="131"/>
      <c r="C501" s="131"/>
      <c r="D501" s="125" t="s">
        <v>373</v>
      </c>
      <c r="E501" s="131"/>
      <c r="F501" s="124"/>
      <c r="G501" s="124"/>
      <c r="H501" s="124"/>
      <c r="I501" s="124"/>
      <c r="J501" s="124"/>
      <c r="K501" s="124"/>
      <c r="L501" s="126">
        <v>10</v>
      </c>
      <c r="M501" s="126" t="s">
        <v>25</v>
      </c>
      <c r="N501" s="127">
        <f>ROUND(PRODUCT(F501:L501),2)</f>
        <v>10</v>
      </c>
      <c r="O501" s="280"/>
      <c r="P501" s="284"/>
      <c r="Q501" s="285"/>
    </row>
    <row r="502" spans="1:17" s="261" customFormat="1">
      <c r="A502" s="131"/>
      <c r="B502" s="131"/>
      <c r="C502" s="131"/>
      <c r="D502" s="125"/>
      <c r="E502" s="131"/>
      <c r="F502" s="124"/>
      <c r="G502" s="124"/>
      <c r="H502" s="124"/>
      <c r="I502" s="124"/>
      <c r="J502" s="124"/>
      <c r="K502" s="124"/>
      <c r="L502" s="126" t="s">
        <v>23</v>
      </c>
      <c r="M502" s="126" t="s">
        <v>25</v>
      </c>
      <c r="N502" s="127">
        <f>SUM(N500:N501)</f>
        <v>22</v>
      </c>
      <c r="O502" s="280"/>
      <c r="P502" s="284"/>
      <c r="Q502" s="285"/>
    </row>
    <row r="503" spans="1:17" s="261" customFormat="1">
      <c r="A503" s="131"/>
      <c r="B503" s="131"/>
      <c r="C503" s="131"/>
      <c r="D503" s="125"/>
      <c r="E503" s="131"/>
      <c r="F503" s="124"/>
      <c r="G503" s="124"/>
      <c r="H503" s="124"/>
      <c r="I503" s="124"/>
      <c r="J503" s="124"/>
      <c r="K503" s="124"/>
      <c r="L503" s="126"/>
      <c r="M503" s="126"/>
      <c r="N503" s="127"/>
      <c r="O503" s="280"/>
      <c r="P503" s="284"/>
      <c r="Q503" s="285"/>
    </row>
    <row r="504" spans="1:17" s="261" customFormat="1" ht="22.5">
      <c r="A504" s="131" t="s">
        <v>107</v>
      </c>
      <c r="B504" s="241" t="s">
        <v>351</v>
      </c>
      <c r="C504" s="132">
        <v>97594</v>
      </c>
      <c r="D504" s="133" t="s">
        <v>468</v>
      </c>
      <c r="E504" s="131" t="s">
        <v>20</v>
      </c>
      <c r="F504" s="124"/>
      <c r="G504" s="124"/>
      <c r="H504" s="124"/>
      <c r="I504" s="124"/>
      <c r="J504" s="124"/>
      <c r="K504" s="124"/>
      <c r="L504" s="126"/>
      <c r="M504" s="126"/>
      <c r="N504" s="127"/>
      <c r="O504" s="280">
        <f>N506</f>
        <v>16</v>
      </c>
      <c r="P504" s="282">
        <v>98.05</v>
      </c>
      <c r="Q504" s="285"/>
    </row>
    <row r="505" spans="1:17" s="261" customFormat="1">
      <c r="A505" s="131"/>
      <c r="B505" s="131"/>
      <c r="C505" s="131"/>
      <c r="D505" s="125" t="s">
        <v>294</v>
      </c>
      <c r="E505" s="131"/>
      <c r="F505" s="124"/>
      <c r="G505" s="124"/>
      <c r="H505" s="124"/>
      <c r="I505" s="124"/>
      <c r="J505" s="124"/>
      <c r="K505" s="124"/>
      <c r="L505" s="126">
        <v>16</v>
      </c>
      <c r="M505" s="126" t="s">
        <v>25</v>
      </c>
      <c r="N505" s="127">
        <f>ROUND(PRODUCT(F505:L505),2)</f>
        <v>16</v>
      </c>
      <c r="O505" s="280"/>
      <c r="P505" s="284"/>
      <c r="Q505" s="285"/>
    </row>
    <row r="506" spans="1:17" s="261" customFormat="1">
      <c r="A506" s="131"/>
      <c r="B506" s="131"/>
      <c r="C506" s="131"/>
      <c r="D506" s="125"/>
      <c r="E506" s="131"/>
      <c r="F506" s="124"/>
      <c r="G506" s="124"/>
      <c r="H506" s="124"/>
      <c r="I506" s="124"/>
      <c r="J506" s="124"/>
      <c r="K506" s="124"/>
      <c r="L506" s="126" t="s">
        <v>23</v>
      </c>
      <c r="M506" s="126" t="s">
        <v>25</v>
      </c>
      <c r="N506" s="127">
        <f>N505</f>
        <v>16</v>
      </c>
      <c r="O506" s="280"/>
      <c r="P506" s="284"/>
      <c r="Q506" s="285"/>
    </row>
    <row r="507" spans="1:17" s="261" customFormat="1">
      <c r="A507" s="131"/>
      <c r="B507" s="131"/>
      <c r="C507" s="131"/>
      <c r="D507" s="125"/>
      <c r="E507" s="131"/>
      <c r="F507" s="124"/>
      <c r="G507" s="124"/>
      <c r="H507" s="124"/>
      <c r="I507" s="124"/>
      <c r="J507" s="124"/>
      <c r="K507" s="124"/>
      <c r="L507" s="126"/>
      <c r="M507" s="126"/>
      <c r="N507" s="127"/>
      <c r="O507" s="280"/>
      <c r="P507" s="284"/>
      <c r="Q507" s="285"/>
    </row>
    <row r="508" spans="1:17" s="261" customFormat="1" ht="45">
      <c r="A508" s="131" t="s">
        <v>109</v>
      </c>
      <c r="B508" s="131" t="s">
        <v>323</v>
      </c>
      <c r="C508" s="273" t="s">
        <v>359</v>
      </c>
      <c r="D508" s="133" t="s">
        <v>523</v>
      </c>
      <c r="E508" s="131" t="s">
        <v>297</v>
      </c>
      <c r="F508" s="124"/>
      <c r="G508" s="124"/>
      <c r="H508" s="124"/>
      <c r="I508" s="124"/>
      <c r="J508" s="124"/>
      <c r="K508" s="124"/>
      <c r="L508" s="126"/>
      <c r="M508" s="126"/>
      <c r="N508" s="127"/>
      <c r="O508" s="280">
        <f>N511</f>
        <v>4</v>
      </c>
      <c r="P508" s="278">
        <v>203.63</v>
      </c>
      <c r="Q508" s="285"/>
    </row>
    <row r="509" spans="1:17" s="261" customFormat="1">
      <c r="A509" s="131"/>
      <c r="B509" s="131"/>
      <c r="C509" s="131"/>
      <c r="D509" s="125" t="s">
        <v>294</v>
      </c>
      <c r="E509" s="131"/>
      <c r="F509" s="124"/>
      <c r="G509" s="124"/>
      <c r="H509" s="124"/>
      <c r="I509" s="124"/>
      <c r="J509" s="124"/>
      <c r="K509" s="124"/>
      <c r="L509" s="126">
        <v>2</v>
      </c>
      <c r="M509" s="126" t="s">
        <v>25</v>
      </c>
      <c r="N509" s="127">
        <f>ROUND(PRODUCT(F509:L509),2)</f>
        <v>2</v>
      </c>
      <c r="O509" s="280"/>
      <c r="P509" s="284"/>
      <c r="Q509" s="285"/>
    </row>
    <row r="510" spans="1:17" s="261" customFormat="1">
      <c r="A510" s="131"/>
      <c r="B510" s="131"/>
      <c r="C510" s="131"/>
      <c r="D510" s="125" t="s">
        <v>298</v>
      </c>
      <c r="E510" s="131"/>
      <c r="F510" s="124"/>
      <c r="G510" s="124"/>
      <c r="H510" s="124"/>
      <c r="I510" s="124"/>
      <c r="J510" s="124"/>
      <c r="K510" s="124"/>
      <c r="L510" s="126">
        <v>2</v>
      </c>
      <c r="M510" s="126" t="s">
        <v>25</v>
      </c>
      <c r="N510" s="127">
        <f>ROUND(PRODUCT(F510:L510),2)</f>
        <v>2</v>
      </c>
      <c r="O510" s="280"/>
      <c r="P510" s="284"/>
      <c r="Q510" s="285"/>
    </row>
    <row r="511" spans="1:17" s="261" customFormat="1">
      <c r="A511" s="131"/>
      <c r="B511" s="131"/>
      <c r="C511" s="131"/>
      <c r="D511" s="125"/>
      <c r="E511" s="131"/>
      <c r="F511" s="124"/>
      <c r="G511" s="124"/>
      <c r="H511" s="124"/>
      <c r="I511" s="124"/>
      <c r="J511" s="124"/>
      <c r="K511" s="124"/>
      <c r="L511" s="126" t="s">
        <v>23</v>
      </c>
      <c r="M511" s="126" t="s">
        <v>25</v>
      </c>
      <c r="N511" s="127">
        <f>SUM(N509:N510)</f>
        <v>4</v>
      </c>
      <c r="O511" s="280"/>
      <c r="P511" s="284"/>
      <c r="Q511" s="285"/>
    </row>
    <row r="512" spans="1:17" s="261" customFormat="1">
      <c r="A512" s="131"/>
      <c r="B512" s="131"/>
      <c r="C512" s="131"/>
      <c r="D512" s="125"/>
      <c r="E512" s="131"/>
      <c r="F512" s="124"/>
      <c r="G512" s="124"/>
      <c r="H512" s="124"/>
      <c r="I512" s="124"/>
      <c r="J512" s="124"/>
      <c r="K512" s="124"/>
      <c r="L512" s="126"/>
      <c r="M512" s="126"/>
      <c r="N512" s="127"/>
      <c r="O512" s="280"/>
      <c r="P512" s="284"/>
      <c r="Q512" s="285"/>
    </row>
    <row r="513" spans="1:17" s="261" customFormat="1" ht="33.75">
      <c r="A513" s="131" t="s">
        <v>110</v>
      </c>
      <c r="B513" s="131" t="s">
        <v>323</v>
      </c>
      <c r="C513" s="273" t="s">
        <v>116</v>
      </c>
      <c r="D513" s="133" t="s">
        <v>524</v>
      </c>
      <c r="E513" s="131" t="s">
        <v>20</v>
      </c>
      <c r="F513" s="124"/>
      <c r="G513" s="124"/>
      <c r="H513" s="124"/>
      <c r="I513" s="124"/>
      <c r="J513" s="124"/>
      <c r="K513" s="124"/>
      <c r="L513" s="126"/>
      <c r="M513" s="126"/>
      <c r="N513" s="127"/>
      <c r="O513" s="280">
        <f>N515</f>
        <v>1</v>
      </c>
      <c r="P513" s="282">
        <v>211.75</v>
      </c>
      <c r="Q513" s="285"/>
    </row>
    <row r="514" spans="1:17" s="261" customFormat="1">
      <c r="A514" s="131"/>
      <c r="B514" s="131"/>
      <c r="C514" s="131"/>
      <c r="D514" s="125"/>
      <c r="E514" s="131"/>
      <c r="F514" s="124"/>
      <c r="G514" s="124"/>
      <c r="H514" s="124"/>
      <c r="I514" s="124"/>
      <c r="J514" s="124"/>
      <c r="K514" s="124"/>
      <c r="L514" s="126">
        <v>1</v>
      </c>
      <c r="M514" s="126" t="s">
        <v>25</v>
      </c>
      <c r="N514" s="127">
        <f>ROUND(PRODUCT(F514:L514),2)</f>
        <v>1</v>
      </c>
      <c r="O514" s="280"/>
      <c r="P514" s="284"/>
      <c r="Q514" s="285"/>
    </row>
    <row r="515" spans="1:17" s="261" customFormat="1">
      <c r="A515" s="131"/>
      <c r="B515" s="131"/>
      <c r="C515" s="131"/>
      <c r="D515" s="125"/>
      <c r="E515" s="131"/>
      <c r="F515" s="124"/>
      <c r="G515" s="124"/>
      <c r="H515" s="124"/>
      <c r="I515" s="124"/>
      <c r="J515" s="124"/>
      <c r="K515" s="124"/>
      <c r="L515" s="126" t="s">
        <v>23</v>
      </c>
      <c r="M515" s="126" t="s">
        <v>25</v>
      </c>
      <c r="N515" s="127">
        <f>N514</f>
        <v>1</v>
      </c>
      <c r="O515" s="280"/>
      <c r="P515" s="284"/>
      <c r="Q515" s="285"/>
    </row>
    <row r="516" spans="1:17" s="261" customFormat="1">
      <c r="A516" s="131"/>
      <c r="B516" s="131"/>
      <c r="C516" s="131"/>
      <c r="D516" s="125"/>
      <c r="E516" s="131"/>
      <c r="F516" s="124"/>
      <c r="G516" s="124"/>
      <c r="H516" s="124"/>
      <c r="I516" s="124"/>
      <c r="J516" s="124"/>
      <c r="K516" s="124"/>
      <c r="L516" s="126"/>
      <c r="M516" s="126"/>
      <c r="N516" s="127"/>
      <c r="O516" s="280"/>
      <c r="P516" s="284"/>
      <c r="Q516" s="285"/>
    </row>
    <row r="517" spans="1:17" s="261" customFormat="1" ht="33.75">
      <c r="A517" s="131" t="s">
        <v>111</v>
      </c>
      <c r="B517" s="241" t="s">
        <v>351</v>
      </c>
      <c r="C517" s="132">
        <v>101881</v>
      </c>
      <c r="D517" s="133" t="s">
        <v>525</v>
      </c>
      <c r="E517" s="131" t="s">
        <v>20</v>
      </c>
      <c r="F517" s="124"/>
      <c r="G517" s="124"/>
      <c r="H517" s="124"/>
      <c r="I517" s="124"/>
      <c r="J517" s="124"/>
      <c r="K517" s="124"/>
      <c r="L517" s="126"/>
      <c r="M517" s="126"/>
      <c r="N517" s="127"/>
      <c r="O517" s="280">
        <f>N519</f>
        <v>2</v>
      </c>
      <c r="P517" s="283">
        <v>1138.95</v>
      </c>
      <c r="Q517" s="285"/>
    </row>
    <row r="518" spans="1:17" s="261" customFormat="1">
      <c r="A518" s="131"/>
      <c r="B518" s="131"/>
      <c r="C518" s="131"/>
      <c r="D518" s="125" t="s">
        <v>263</v>
      </c>
      <c r="E518" s="131"/>
      <c r="F518" s="124"/>
      <c r="G518" s="124"/>
      <c r="H518" s="124"/>
      <c r="I518" s="124"/>
      <c r="J518" s="124"/>
      <c r="K518" s="124"/>
      <c r="L518" s="126">
        <v>2</v>
      </c>
      <c r="M518" s="126" t="s">
        <v>25</v>
      </c>
      <c r="N518" s="127">
        <f>ROUND(PRODUCT(F518:L518),2)</f>
        <v>2</v>
      </c>
      <c r="O518" s="280"/>
      <c r="P518" s="284"/>
      <c r="Q518" s="285"/>
    </row>
    <row r="519" spans="1:17" s="261" customFormat="1">
      <c r="A519" s="131"/>
      <c r="B519" s="131"/>
      <c r="C519" s="131"/>
      <c r="D519" s="125"/>
      <c r="E519" s="131"/>
      <c r="F519" s="124"/>
      <c r="G519" s="124"/>
      <c r="H519" s="124"/>
      <c r="I519" s="124"/>
      <c r="J519" s="124"/>
      <c r="K519" s="124"/>
      <c r="L519" s="126" t="s">
        <v>23</v>
      </c>
      <c r="M519" s="126" t="s">
        <v>25</v>
      </c>
      <c r="N519" s="127">
        <f>N518</f>
        <v>2</v>
      </c>
      <c r="O519" s="280"/>
      <c r="P519" s="284"/>
      <c r="Q519" s="285"/>
    </row>
    <row r="520" spans="1:17" s="261" customFormat="1">
      <c r="A520" s="131"/>
      <c r="B520" s="131"/>
      <c r="C520" s="131"/>
      <c r="D520" s="125"/>
      <c r="E520" s="131"/>
      <c r="F520" s="124"/>
      <c r="G520" s="124"/>
      <c r="H520" s="124"/>
      <c r="I520" s="124"/>
      <c r="J520" s="124"/>
      <c r="K520" s="124"/>
      <c r="L520" s="126"/>
      <c r="M520" s="126"/>
      <c r="N520" s="127"/>
      <c r="O520" s="280"/>
      <c r="P520" s="284"/>
      <c r="Q520" s="285"/>
    </row>
    <row r="521" spans="1:17" s="261" customFormat="1" ht="22.5">
      <c r="A521" s="131" t="s">
        <v>112</v>
      </c>
      <c r="B521" s="241" t="s">
        <v>351</v>
      </c>
      <c r="C521" s="132">
        <v>101890</v>
      </c>
      <c r="D521" s="133" t="s">
        <v>469</v>
      </c>
      <c r="E521" s="131" t="s">
        <v>20</v>
      </c>
      <c r="F521" s="124"/>
      <c r="G521" s="124"/>
      <c r="H521" s="124"/>
      <c r="I521" s="124"/>
      <c r="J521" s="124"/>
      <c r="K521" s="124"/>
      <c r="L521" s="126"/>
      <c r="M521" s="126"/>
      <c r="N521" s="127"/>
      <c r="O521" s="280">
        <f>N523</f>
        <v>20</v>
      </c>
      <c r="P521" s="282">
        <v>17.850000000000001</v>
      </c>
      <c r="Q521" s="285"/>
    </row>
    <row r="522" spans="1:17" s="261" customFormat="1">
      <c r="A522" s="131"/>
      <c r="B522" s="131"/>
      <c r="C522" s="131"/>
      <c r="D522" s="125"/>
      <c r="E522" s="131"/>
      <c r="F522" s="124"/>
      <c r="G522" s="124"/>
      <c r="H522" s="124"/>
      <c r="I522" s="124"/>
      <c r="J522" s="124"/>
      <c r="K522" s="124"/>
      <c r="L522" s="126">
        <v>20</v>
      </c>
      <c r="M522" s="126" t="s">
        <v>25</v>
      </c>
      <c r="N522" s="127">
        <f>ROUND(PRODUCT(F522:L522),2)</f>
        <v>20</v>
      </c>
      <c r="O522" s="280"/>
      <c r="P522" s="284"/>
      <c r="Q522" s="285"/>
    </row>
    <row r="523" spans="1:17" s="261" customFormat="1">
      <c r="A523" s="131"/>
      <c r="B523" s="131"/>
      <c r="C523" s="131"/>
      <c r="D523" s="125"/>
      <c r="E523" s="131"/>
      <c r="F523" s="124"/>
      <c r="G523" s="124"/>
      <c r="H523" s="124"/>
      <c r="I523" s="124"/>
      <c r="J523" s="124"/>
      <c r="K523" s="124"/>
      <c r="L523" s="126" t="s">
        <v>23</v>
      </c>
      <c r="M523" s="126" t="s">
        <v>25</v>
      </c>
      <c r="N523" s="127">
        <f>SUM(N522:N522)</f>
        <v>20</v>
      </c>
      <c r="O523" s="280"/>
      <c r="P523" s="284"/>
      <c r="Q523" s="285"/>
    </row>
    <row r="524" spans="1:17" s="261" customFormat="1">
      <c r="A524" s="131"/>
      <c r="B524" s="131"/>
      <c r="C524" s="131"/>
      <c r="D524" s="125"/>
      <c r="E524" s="131"/>
      <c r="F524" s="124"/>
      <c r="G524" s="124"/>
      <c r="H524" s="124"/>
      <c r="I524" s="124"/>
      <c r="J524" s="124"/>
      <c r="K524" s="124"/>
      <c r="L524" s="126"/>
      <c r="M524" s="126"/>
      <c r="N524" s="127"/>
      <c r="O524" s="280"/>
      <c r="P524" s="284"/>
      <c r="Q524" s="285"/>
    </row>
    <row r="525" spans="1:17" s="261" customFormat="1" ht="22.5">
      <c r="A525" s="131" t="s">
        <v>113</v>
      </c>
      <c r="B525" s="241" t="s">
        <v>351</v>
      </c>
      <c r="C525" s="132">
        <v>101891</v>
      </c>
      <c r="D525" s="133" t="s">
        <v>470</v>
      </c>
      <c r="E525" s="131" t="s">
        <v>20</v>
      </c>
      <c r="F525" s="124"/>
      <c r="G525" s="124"/>
      <c r="H525" s="124"/>
      <c r="I525" s="124"/>
      <c r="J525" s="124"/>
      <c r="K525" s="124"/>
      <c r="L525" s="126"/>
      <c r="M525" s="126"/>
      <c r="N525" s="127"/>
      <c r="O525" s="280">
        <f>N527</f>
        <v>10</v>
      </c>
      <c r="P525" s="282">
        <v>30.35</v>
      </c>
      <c r="Q525" s="285"/>
    </row>
    <row r="526" spans="1:17" s="261" customFormat="1">
      <c r="A526" s="131"/>
      <c r="B526" s="131"/>
      <c r="C526" s="131"/>
      <c r="D526" s="125" t="s">
        <v>296</v>
      </c>
      <c r="E526" s="131"/>
      <c r="F526" s="124"/>
      <c r="G526" s="124"/>
      <c r="H526" s="124"/>
      <c r="I526" s="124"/>
      <c r="J526" s="124"/>
      <c r="K526" s="124"/>
      <c r="L526" s="126">
        <v>10</v>
      </c>
      <c r="M526" s="126" t="s">
        <v>25</v>
      </c>
      <c r="N526" s="127">
        <f>ROUND(PRODUCT(F526:L526),2)</f>
        <v>10</v>
      </c>
      <c r="O526" s="280"/>
      <c r="P526" s="284"/>
      <c r="Q526" s="285"/>
    </row>
    <row r="527" spans="1:17" s="261" customFormat="1">
      <c r="A527" s="131"/>
      <c r="B527" s="131"/>
      <c r="C527" s="131"/>
      <c r="D527" s="125"/>
      <c r="E527" s="131"/>
      <c r="F527" s="124"/>
      <c r="G527" s="124"/>
      <c r="H527" s="124"/>
      <c r="I527" s="124"/>
      <c r="J527" s="124"/>
      <c r="K527" s="124"/>
      <c r="L527" s="126" t="s">
        <v>309</v>
      </c>
      <c r="M527" s="126" t="s">
        <v>25</v>
      </c>
      <c r="N527" s="127">
        <f>SUM(N526:N526)</f>
        <v>10</v>
      </c>
      <c r="O527" s="280"/>
      <c r="P527" s="284"/>
      <c r="Q527" s="285"/>
    </row>
    <row r="528" spans="1:17" s="261" customFormat="1">
      <c r="A528" s="131"/>
      <c r="B528" s="131"/>
      <c r="C528" s="131"/>
      <c r="D528" s="125"/>
      <c r="E528" s="131"/>
      <c r="F528" s="124"/>
      <c r="G528" s="124"/>
      <c r="H528" s="124"/>
      <c r="I528" s="124"/>
      <c r="J528" s="124"/>
      <c r="K528" s="124"/>
      <c r="L528" s="126"/>
      <c r="M528" s="126"/>
      <c r="N528" s="127"/>
      <c r="O528" s="280"/>
      <c r="P528" s="284"/>
      <c r="Q528" s="285"/>
    </row>
    <row r="529" spans="1:17" s="261" customFormat="1">
      <c r="A529" s="131" t="s">
        <v>114</v>
      </c>
      <c r="B529" s="241" t="s">
        <v>351</v>
      </c>
      <c r="C529" s="132">
        <v>34606</v>
      </c>
      <c r="D529" s="133" t="s">
        <v>471</v>
      </c>
      <c r="E529" s="131" t="s">
        <v>20</v>
      </c>
      <c r="F529" s="124"/>
      <c r="G529" s="124"/>
      <c r="H529" s="124"/>
      <c r="I529" s="124"/>
      <c r="J529" s="124"/>
      <c r="K529" s="124"/>
      <c r="L529" s="126"/>
      <c r="M529" s="126"/>
      <c r="N529" s="127"/>
      <c r="O529" s="280">
        <f>N531</f>
        <v>4</v>
      </c>
      <c r="P529" s="282">
        <v>117.64</v>
      </c>
      <c r="Q529" s="285"/>
    </row>
    <row r="530" spans="1:17" s="261" customFormat="1">
      <c r="A530" s="131"/>
      <c r="B530" s="131"/>
      <c r="C530" s="131"/>
      <c r="D530" s="125" t="s">
        <v>299</v>
      </c>
      <c r="E530" s="131"/>
      <c r="F530" s="124"/>
      <c r="G530" s="124"/>
      <c r="H530" s="124"/>
      <c r="I530" s="124"/>
      <c r="J530" s="124"/>
      <c r="K530" s="124"/>
      <c r="L530" s="126">
        <v>4</v>
      </c>
      <c r="M530" s="126" t="s">
        <v>25</v>
      </c>
      <c r="N530" s="127">
        <f>ROUND(PRODUCT(F530:L530),2)</f>
        <v>4</v>
      </c>
      <c r="O530" s="280"/>
      <c r="P530" s="284"/>
      <c r="Q530" s="285"/>
    </row>
    <row r="531" spans="1:17" s="261" customFormat="1">
      <c r="A531" s="131"/>
      <c r="B531" s="131"/>
      <c r="C531" s="131"/>
      <c r="D531" s="125"/>
      <c r="E531" s="131"/>
      <c r="F531" s="124"/>
      <c r="G531" s="124"/>
      <c r="H531" s="124"/>
      <c r="I531" s="124"/>
      <c r="J531" s="124"/>
      <c r="K531" s="124"/>
      <c r="L531" s="126" t="s">
        <v>23</v>
      </c>
      <c r="M531" s="126" t="s">
        <v>25</v>
      </c>
      <c r="N531" s="127">
        <f>N530</f>
        <v>4</v>
      </c>
      <c r="O531" s="280"/>
      <c r="P531" s="284"/>
      <c r="Q531" s="285"/>
    </row>
    <row r="532" spans="1:17" s="261" customFormat="1">
      <c r="A532" s="131"/>
      <c r="B532" s="131"/>
      <c r="C532" s="131"/>
      <c r="D532" s="125"/>
      <c r="E532" s="131"/>
      <c r="F532" s="124"/>
      <c r="G532" s="124"/>
      <c r="H532" s="124"/>
      <c r="I532" s="124"/>
      <c r="J532" s="124"/>
      <c r="K532" s="124"/>
      <c r="L532" s="126"/>
      <c r="M532" s="126"/>
      <c r="N532" s="127"/>
      <c r="O532" s="280"/>
      <c r="P532" s="284"/>
      <c r="Q532" s="285"/>
    </row>
    <row r="533" spans="1:17" s="261" customFormat="1" ht="22.5">
      <c r="A533" s="131" t="s">
        <v>115</v>
      </c>
      <c r="B533" s="131" t="s">
        <v>518</v>
      </c>
      <c r="C533" s="132" t="s">
        <v>123</v>
      </c>
      <c r="D533" s="133" t="s">
        <v>527</v>
      </c>
      <c r="E533" s="131" t="s">
        <v>18</v>
      </c>
      <c r="F533" s="124"/>
      <c r="G533" s="124"/>
      <c r="H533" s="124"/>
      <c r="I533" s="124"/>
      <c r="J533" s="124"/>
      <c r="K533" s="124"/>
      <c r="L533" s="126"/>
      <c r="M533" s="126"/>
      <c r="N533" s="127"/>
      <c r="O533" s="280">
        <f>N535</f>
        <v>35</v>
      </c>
      <c r="P533" s="282">
        <v>21.09</v>
      </c>
      <c r="Q533" s="285"/>
    </row>
    <row r="534" spans="1:17" s="261" customFormat="1">
      <c r="A534" s="131"/>
      <c r="B534" s="131"/>
      <c r="C534" s="131"/>
      <c r="D534" s="125" t="s">
        <v>310</v>
      </c>
      <c r="E534" s="131"/>
      <c r="F534" s="124"/>
      <c r="G534" s="124"/>
      <c r="H534" s="124"/>
      <c r="I534" s="124"/>
      <c r="J534" s="124"/>
      <c r="K534" s="124"/>
      <c r="L534" s="126">
        <v>35</v>
      </c>
      <c r="M534" s="126" t="s">
        <v>25</v>
      </c>
      <c r="N534" s="127">
        <f>ROUND(PRODUCT(F534:L534),2)</f>
        <v>35</v>
      </c>
      <c r="O534" s="280"/>
      <c r="P534" s="284"/>
      <c r="Q534" s="285"/>
    </row>
    <row r="535" spans="1:17" s="261" customFormat="1">
      <c r="A535" s="131"/>
      <c r="B535" s="131"/>
      <c r="C535" s="131"/>
      <c r="D535" s="125"/>
      <c r="E535" s="131"/>
      <c r="F535" s="124"/>
      <c r="G535" s="124"/>
      <c r="H535" s="124"/>
      <c r="I535" s="124"/>
      <c r="J535" s="124"/>
      <c r="K535" s="124"/>
      <c r="L535" s="126" t="s">
        <v>23</v>
      </c>
      <c r="M535" s="126" t="s">
        <v>25</v>
      </c>
      <c r="N535" s="127">
        <f>N534</f>
        <v>35</v>
      </c>
      <c r="O535" s="280"/>
      <c r="P535" s="284"/>
      <c r="Q535" s="285"/>
    </row>
    <row r="536" spans="1:17" s="261" customFormat="1">
      <c r="A536" s="131"/>
      <c r="B536" s="131"/>
      <c r="C536" s="131"/>
      <c r="D536" s="125"/>
      <c r="E536" s="131"/>
      <c r="F536" s="124"/>
      <c r="G536" s="124"/>
      <c r="H536" s="124"/>
      <c r="I536" s="124"/>
      <c r="J536" s="124"/>
      <c r="K536" s="124"/>
      <c r="L536" s="126"/>
      <c r="M536" s="126"/>
      <c r="N536" s="127"/>
      <c r="O536" s="280"/>
      <c r="P536" s="284"/>
      <c r="Q536" s="285"/>
    </row>
    <row r="537" spans="1:17" s="261" customFormat="1" ht="22.5">
      <c r="A537" s="131" t="s">
        <v>117</v>
      </c>
      <c r="B537" s="131" t="s">
        <v>518</v>
      </c>
      <c r="C537" s="132" t="s">
        <v>125</v>
      </c>
      <c r="D537" s="133" t="s">
        <v>528</v>
      </c>
      <c r="E537" s="131" t="s">
        <v>18</v>
      </c>
      <c r="F537" s="124"/>
      <c r="G537" s="124"/>
      <c r="H537" s="124"/>
      <c r="I537" s="124"/>
      <c r="J537" s="124"/>
      <c r="K537" s="124"/>
      <c r="L537" s="126"/>
      <c r="M537" s="126"/>
      <c r="N537" s="127"/>
      <c r="O537" s="280">
        <f>N539</f>
        <v>20</v>
      </c>
      <c r="P537" s="281">
        <v>25.82</v>
      </c>
      <c r="Q537" s="285"/>
    </row>
    <row r="538" spans="1:17" s="261" customFormat="1">
      <c r="A538" s="131"/>
      <c r="B538" s="131"/>
      <c r="C538" s="131"/>
      <c r="D538" s="125" t="s">
        <v>310</v>
      </c>
      <c r="E538" s="131"/>
      <c r="F538" s="124"/>
      <c r="G538" s="124"/>
      <c r="H538" s="124"/>
      <c r="I538" s="124"/>
      <c r="J538" s="124"/>
      <c r="K538" s="124"/>
      <c r="L538" s="126">
        <v>20</v>
      </c>
      <c r="M538" s="126" t="s">
        <v>25</v>
      </c>
      <c r="N538" s="127">
        <f>ROUND(PRODUCT(F538:L538),2)</f>
        <v>20</v>
      </c>
      <c r="O538" s="280"/>
      <c r="P538" s="284"/>
      <c r="Q538" s="285"/>
    </row>
    <row r="539" spans="1:17" s="261" customFormat="1">
      <c r="A539" s="131"/>
      <c r="B539" s="131"/>
      <c r="C539" s="131"/>
      <c r="D539" s="125"/>
      <c r="E539" s="131"/>
      <c r="F539" s="124"/>
      <c r="G539" s="124"/>
      <c r="H539" s="124"/>
      <c r="I539" s="124"/>
      <c r="J539" s="124"/>
      <c r="K539" s="124"/>
      <c r="L539" s="126" t="s">
        <v>23</v>
      </c>
      <c r="M539" s="126" t="s">
        <v>25</v>
      </c>
      <c r="N539" s="127">
        <f>N538</f>
        <v>20</v>
      </c>
      <c r="O539" s="280"/>
      <c r="P539" s="284"/>
      <c r="Q539" s="285"/>
    </row>
    <row r="540" spans="1:17" s="261" customFormat="1">
      <c r="A540" s="131"/>
      <c r="B540" s="131"/>
      <c r="C540" s="131"/>
      <c r="D540" s="125"/>
      <c r="E540" s="131"/>
      <c r="F540" s="124"/>
      <c r="G540" s="124"/>
      <c r="H540" s="124"/>
      <c r="I540" s="124"/>
      <c r="J540" s="124"/>
      <c r="K540" s="124"/>
      <c r="L540" s="126"/>
      <c r="M540" s="126"/>
      <c r="N540" s="127"/>
      <c r="O540" s="280"/>
      <c r="P540" s="284"/>
      <c r="Q540" s="285"/>
    </row>
    <row r="541" spans="1:17" s="261" customFormat="1" ht="22.5">
      <c r="A541" s="131" t="s">
        <v>118</v>
      </c>
      <c r="B541" s="241" t="s">
        <v>351</v>
      </c>
      <c r="C541" s="132">
        <v>91932</v>
      </c>
      <c r="D541" s="133" t="s">
        <v>472</v>
      </c>
      <c r="E541" s="131" t="s">
        <v>18</v>
      </c>
      <c r="F541" s="124"/>
      <c r="G541" s="124"/>
      <c r="H541" s="124"/>
      <c r="I541" s="124"/>
      <c r="J541" s="124"/>
      <c r="K541" s="124"/>
      <c r="L541" s="126"/>
      <c r="M541" s="126"/>
      <c r="N541" s="127"/>
      <c r="O541" s="280">
        <f>N543</f>
        <v>110</v>
      </c>
      <c r="P541" s="281">
        <v>15.3</v>
      </c>
      <c r="Q541" s="285"/>
    </row>
    <row r="542" spans="1:17" s="261" customFormat="1">
      <c r="A542" s="131"/>
      <c r="B542" s="131"/>
      <c r="C542" s="131"/>
      <c r="D542" s="125" t="s">
        <v>310</v>
      </c>
      <c r="E542" s="131"/>
      <c r="F542" s="124"/>
      <c r="G542" s="124"/>
      <c r="H542" s="124"/>
      <c r="I542" s="124"/>
      <c r="J542" s="124"/>
      <c r="K542" s="124"/>
      <c r="L542" s="126">
        <v>110</v>
      </c>
      <c r="M542" s="126" t="s">
        <v>25</v>
      </c>
      <c r="N542" s="127">
        <f>ROUND(PRODUCT(F542:L542),2)</f>
        <v>110</v>
      </c>
      <c r="O542" s="280"/>
      <c r="P542" s="284"/>
      <c r="Q542" s="285"/>
    </row>
    <row r="543" spans="1:17" s="261" customFormat="1">
      <c r="A543" s="131"/>
      <c r="B543" s="131"/>
      <c r="C543" s="131"/>
      <c r="D543" s="125"/>
      <c r="E543" s="131"/>
      <c r="F543" s="124"/>
      <c r="G543" s="124"/>
      <c r="H543" s="124"/>
      <c r="I543" s="124"/>
      <c r="J543" s="124"/>
      <c r="K543" s="124"/>
      <c r="L543" s="126" t="s">
        <v>23</v>
      </c>
      <c r="M543" s="126" t="s">
        <v>25</v>
      </c>
      <c r="N543" s="127">
        <f>N542</f>
        <v>110</v>
      </c>
      <c r="O543" s="280"/>
      <c r="P543" s="284"/>
      <c r="Q543" s="285"/>
    </row>
    <row r="544" spans="1:17" s="261" customFormat="1">
      <c r="A544" s="131"/>
      <c r="B544" s="131"/>
      <c r="C544" s="131"/>
      <c r="D544" s="125"/>
      <c r="E544" s="131"/>
      <c r="F544" s="124"/>
      <c r="G544" s="124"/>
      <c r="H544" s="124"/>
      <c r="I544" s="124"/>
      <c r="J544" s="124"/>
      <c r="K544" s="124"/>
      <c r="L544" s="126"/>
      <c r="M544" s="126"/>
      <c r="N544" s="127"/>
      <c r="O544" s="280"/>
      <c r="P544" s="284"/>
      <c r="Q544" s="285"/>
    </row>
    <row r="545" spans="1:17" s="261" customFormat="1">
      <c r="A545" s="131" t="s">
        <v>119</v>
      </c>
      <c r="B545" s="241" t="s">
        <v>351</v>
      </c>
      <c r="C545" s="132">
        <v>96985</v>
      </c>
      <c r="D545" s="133" t="s">
        <v>473</v>
      </c>
      <c r="E545" s="131" t="s">
        <v>20</v>
      </c>
      <c r="F545" s="124"/>
      <c r="G545" s="124"/>
      <c r="H545" s="124"/>
      <c r="I545" s="124"/>
      <c r="J545" s="124"/>
      <c r="K545" s="124"/>
      <c r="L545" s="126"/>
      <c r="M545" s="126"/>
      <c r="N545" s="127"/>
      <c r="O545" s="280">
        <f>N547</f>
        <v>11</v>
      </c>
      <c r="P545" s="281">
        <v>82.38</v>
      </c>
      <c r="Q545" s="285"/>
    </row>
    <row r="546" spans="1:17" s="261" customFormat="1">
      <c r="A546" s="131"/>
      <c r="B546" s="131"/>
      <c r="C546" s="131"/>
      <c r="D546" s="125" t="s">
        <v>311</v>
      </c>
      <c r="E546" s="131"/>
      <c r="F546" s="124"/>
      <c r="G546" s="124"/>
      <c r="H546" s="124"/>
      <c r="I546" s="124"/>
      <c r="J546" s="124"/>
      <c r="K546" s="124"/>
      <c r="L546" s="126">
        <v>11</v>
      </c>
      <c r="M546" s="126" t="s">
        <v>25</v>
      </c>
      <c r="N546" s="127">
        <f>ROUND(PRODUCT(F546:L546),2)</f>
        <v>11</v>
      </c>
      <c r="O546" s="280"/>
      <c r="P546" s="284"/>
      <c r="Q546" s="285"/>
    </row>
    <row r="547" spans="1:17" s="261" customFormat="1">
      <c r="A547" s="131"/>
      <c r="B547" s="131"/>
      <c r="C547" s="131"/>
      <c r="D547" s="125"/>
      <c r="E547" s="131"/>
      <c r="F547" s="124"/>
      <c r="G547" s="124"/>
      <c r="H547" s="124"/>
      <c r="I547" s="124"/>
      <c r="J547" s="124"/>
      <c r="K547" s="124"/>
      <c r="L547" s="126" t="s">
        <v>23</v>
      </c>
      <c r="M547" s="126" t="s">
        <v>25</v>
      </c>
      <c r="N547" s="127">
        <f>N546</f>
        <v>11</v>
      </c>
      <c r="O547" s="280"/>
      <c r="P547" s="284"/>
      <c r="Q547" s="285"/>
    </row>
    <row r="548" spans="1:17" s="261" customFormat="1">
      <c r="A548" s="131"/>
      <c r="B548" s="131"/>
      <c r="C548" s="131"/>
      <c r="D548" s="125"/>
      <c r="E548" s="131"/>
      <c r="F548" s="124"/>
      <c r="G548" s="124"/>
      <c r="H548" s="124"/>
      <c r="I548" s="124"/>
      <c r="J548" s="124"/>
      <c r="K548" s="124"/>
      <c r="L548" s="126"/>
      <c r="M548" s="126"/>
      <c r="N548" s="127"/>
      <c r="O548" s="280"/>
      <c r="P548" s="284"/>
      <c r="Q548" s="285"/>
    </row>
    <row r="549" spans="1:17" s="261" customFormat="1" ht="22.5">
      <c r="A549" s="131" t="s">
        <v>120</v>
      </c>
      <c r="B549" s="131" t="s">
        <v>518</v>
      </c>
      <c r="C549" s="132" t="s">
        <v>129</v>
      </c>
      <c r="D549" s="133" t="s">
        <v>529</v>
      </c>
      <c r="E549" s="131" t="s">
        <v>20</v>
      </c>
      <c r="F549" s="124"/>
      <c r="G549" s="124"/>
      <c r="H549" s="124"/>
      <c r="I549" s="124"/>
      <c r="J549" s="124"/>
      <c r="K549" s="124"/>
      <c r="L549" s="126"/>
      <c r="M549" s="126"/>
      <c r="N549" s="127"/>
      <c r="O549" s="280">
        <f>N551</f>
        <v>1</v>
      </c>
      <c r="P549" s="281">
        <v>53.34</v>
      </c>
      <c r="Q549" s="285"/>
    </row>
    <row r="550" spans="1:17" s="261" customFormat="1">
      <c r="A550" s="131"/>
      <c r="B550" s="131"/>
      <c r="C550" s="131"/>
      <c r="D550" s="125" t="s">
        <v>308</v>
      </c>
      <c r="E550" s="131" t="s">
        <v>20</v>
      </c>
      <c r="F550" s="124"/>
      <c r="G550" s="124"/>
      <c r="H550" s="124"/>
      <c r="I550" s="124"/>
      <c r="J550" s="124"/>
      <c r="K550" s="124"/>
      <c r="L550" s="126">
        <v>1</v>
      </c>
      <c r="M550" s="126" t="s">
        <v>25</v>
      </c>
      <c r="N550" s="127">
        <f>ROUND(PRODUCT(F550:L550),2)</f>
        <v>1</v>
      </c>
      <c r="O550" s="280"/>
      <c r="P550" s="284"/>
      <c r="Q550" s="285"/>
    </row>
    <row r="551" spans="1:17" s="261" customFormat="1">
      <c r="A551" s="131"/>
      <c r="B551" s="131"/>
      <c r="C551" s="131"/>
      <c r="D551" s="125"/>
      <c r="E551" s="131"/>
      <c r="F551" s="124"/>
      <c r="G551" s="124"/>
      <c r="H551" s="124"/>
      <c r="I551" s="124"/>
      <c r="J551" s="124"/>
      <c r="K551" s="124"/>
      <c r="L551" s="126" t="s">
        <v>23</v>
      </c>
      <c r="M551" s="126" t="s">
        <v>25</v>
      </c>
      <c r="N551" s="127">
        <f>N550</f>
        <v>1</v>
      </c>
      <c r="O551" s="280"/>
      <c r="P551" s="284"/>
      <c r="Q551" s="285"/>
    </row>
    <row r="552" spans="1:17" s="261" customFormat="1">
      <c r="A552" s="131"/>
      <c r="B552" s="131"/>
      <c r="C552" s="131"/>
      <c r="D552" s="125"/>
      <c r="E552" s="131"/>
      <c r="F552" s="124"/>
      <c r="G552" s="124"/>
      <c r="H552" s="124"/>
      <c r="I552" s="124"/>
      <c r="J552" s="124"/>
      <c r="K552" s="124"/>
      <c r="L552" s="126"/>
      <c r="M552" s="126"/>
      <c r="N552" s="127"/>
      <c r="O552" s="280"/>
      <c r="P552" s="284"/>
      <c r="Q552" s="285"/>
    </row>
    <row r="553" spans="1:17" s="261" customFormat="1">
      <c r="A553" s="131" t="s">
        <v>121</v>
      </c>
      <c r="B553" s="131" t="s">
        <v>518</v>
      </c>
      <c r="C553" s="132" t="s">
        <v>130</v>
      </c>
      <c r="D553" s="133" t="s">
        <v>530</v>
      </c>
      <c r="E553" s="131" t="s">
        <v>20</v>
      </c>
      <c r="F553" s="124"/>
      <c r="G553" s="124"/>
      <c r="H553" s="124"/>
      <c r="I553" s="124"/>
      <c r="J553" s="124"/>
      <c r="K553" s="124"/>
      <c r="L553" s="126"/>
      <c r="M553" s="126"/>
      <c r="N553" s="127"/>
      <c r="O553" s="280">
        <f>N555</f>
        <v>1</v>
      </c>
      <c r="P553" s="281">
        <v>82.99</v>
      </c>
      <c r="Q553" s="285"/>
    </row>
    <row r="554" spans="1:17" s="261" customFormat="1">
      <c r="A554" s="131"/>
      <c r="B554" s="131"/>
      <c r="C554" s="131"/>
      <c r="D554" s="125"/>
      <c r="E554" s="131"/>
      <c r="F554" s="124"/>
      <c r="G554" s="124"/>
      <c r="H554" s="124"/>
      <c r="I554" s="124"/>
      <c r="J554" s="124"/>
      <c r="K554" s="124"/>
      <c r="L554" s="126">
        <v>1</v>
      </c>
      <c r="M554" s="126" t="s">
        <v>25</v>
      </c>
      <c r="N554" s="127">
        <f>ROUND(PRODUCT(F554:L554),2)</f>
        <v>1</v>
      </c>
      <c r="O554" s="280"/>
      <c r="P554" s="284"/>
      <c r="Q554" s="285"/>
    </row>
    <row r="555" spans="1:17" s="261" customFormat="1">
      <c r="A555" s="131"/>
      <c r="B555" s="131"/>
      <c r="C555" s="131"/>
      <c r="D555" s="125"/>
      <c r="E555" s="131"/>
      <c r="F555" s="124"/>
      <c r="G555" s="124"/>
      <c r="H555" s="124"/>
      <c r="I555" s="124"/>
      <c r="J555" s="124"/>
      <c r="K555" s="124"/>
      <c r="L555" s="126" t="s">
        <v>23</v>
      </c>
      <c r="M555" s="126" t="s">
        <v>25</v>
      </c>
      <c r="N555" s="127">
        <f>N554</f>
        <v>1</v>
      </c>
      <c r="O555" s="280"/>
      <c r="P555" s="284"/>
      <c r="Q555" s="285"/>
    </row>
    <row r="556" spans="1:17" s="261" customFormat="1">
      <c r="A556" s="131"/>
      <c r="B556" s="131"/>
      <c r="C556" s="131"/>
      <c r="D556" s="125"/>
      <c r="E556" s="131"/>
      <c r="F556" s="124"/>
      <c r="G556" s="124"/>
      <c r="H556" s="124"/>
      <c r="I556" s="124"/>
      <c r="J556" s="124"/>
      <c r="K556" s="124"/>
      <c r="L556" s="126"/>
      <c r="M556" s="126"/>
      <c r="N556" s="127"/>
      <c r="O556" s="280"/>
      <c r="P556" s="284"/>
      <c r="Q556" s="285"/>
    </row>
    <row r="557" spans="1:17" s="261" customFormat="1">
      <c r="A557" s="131" t="s">
        <v>122</v>
      </c>
      <c r="B557" s="131" t="s">
        <v>518</v>
      </c>
      <c r="C557" s="132" t="s">
        <v>131</v>
      </c>
      <c r="D557" s="133" t="s">
        <v>531</v>
      </c>
      <c r="E557" s="131" t="s">
        <v>20</v>
      </c>
      <c r="F557" s="124"/>
      <c r="G557" s="124"/>
      <c r="H557" s="124"/>
      <c r="I557" s="124"/>
      <c r="J557" s="124"/>
      <c r="K557" s="124"/>
      <c r="L557" s="126"/>
      <c r="M557" s="126"/>
      <c r="N557" s="127"/>
      <c r="O557" s="280">
        <f>N559</f>
        <v>9</v>
      </c>
      <c r="P557" s="281">
        <v>112.76</v>
      </c>
      <c r="Q557" s="285"/>
    </row>
    <row r="558" spans="1:17" s="261" customFormat="1">
      <c r="A558" s="131"/>
      <c r="B558" s="131"/>
      <c r="C558" s="131"/>
      <c r="D558" s="125" t="s">
        <v>311</v>
      </c>
      <c r="E558" s="131"/>
      <c r="F558" s="124"/>
      <c r="G558" s="124"/>
      <c r="H558" s="124"/>
      <c r="I558" s="124"/>
      <c r="J558" s="124"/>
      <c r="K558" s="124"/>
      <c r="L558" s="126">
        <v>9</v>
      </c>
      <c r="M558" s="126" t="s">
        <v>25</v>
      </c>
      <c r="N558" s="127">
        <f>ROUND(PRODUCT(F558:L558),2)</f>
        <v>9</v>
      </c>
      <c r="O558" s="280"/>
      <c r="P558" s="284"/>
      <c r="Q558" s="285"/>
    </row>
    <row r="559" spans="1:17" s="261" customFormat="1">
      <c r="A559" s="131"/>
      <c r="B559" s="131"/>
      <c r="C559" s="131"/>
      <c r="D559" s="125"/>
      <c r="E559" s="131"/>
      <c r="F559" s="124"/>
      <c r="G559" s="124"/>
      <c r="H559" s="124"/>
      <c r="I559" s="124"/>
      <c r="J559" s="124"/>
      <c r="K559" s="124"/>
      <c r="L559" s="126" t="s">
        <v>23</v>
      </c>
      <c r="M559" s="126" t="s">
        <v>25</v>
      </c>
      <c r="N559" s="127">
        <f>N558</f>
        <v>9</v>
      </c>
      <c r="O559" s="280"/>
      <c r="P559" s="284"/>
      <c r="Q559" s="285"/>
    </row>
    <row r="560" spans="1:17" s="261" customFormat="1">
      <c r="A560" s="131"/>
      <c r="B560" s="131"/>
      <c r="C560" s="131"/>
      <c r="D560" s="125"/>
      <c r="E560" s="131"/>
      <c r="F560" s="124"/>
      <c r="G560" s="124"/>
      <c r="H560" s="124"/>
      <c r="I560" s="124"/>
      <c r="J560" s="124"/>
      <c r="K560" s="124"/>
      <c r="L560" s="126"/>
      <c r="M560" s="126"/>
      <c r="N560" s="127"/>
      <c r="O560" s="280"/>
      <c r="P560" s="284"/>
      <c r="Q560" s="285"/>
    </row>
    <row r="561" spans="1:17" s="261" customFormat="1" ht="22.5">
      <c r="A561" s="131" t="s">
        <v>124</v>
      </c>
      <c r="B561" s="241" t="s">
        <v>351</v>
      </c>
      <c r="C561" s="132">
        <v>729</v>
      </c>
      <c r="D561" s="133" t="s">
        <v>474</v>
      </c>
      <c r="E561" s="131" t="s">
        <v>20</v>
      </c>
      <c r="F561" s="124"/>
      <c r="G561" s="124"/>
      <c r="H561" s="124"/>
      <c r="I561" s="124"/>
      <c r="J561" s="124"/>
      <c r="K561" s="124"/>
      <c r="L561" s="126"/>
      <c r="M561" s="126"/>
      <c r="N561" s="127"/>
      <c r="O561" s="280">
        <f>N563</f>
        <v>1</v>
      </c>
      <c r="P561" s="281">
        <v>750</v>
      </c>
      <c r="Q561" s="285"/>
    </row>
    <row r="562" spans="1:17" s="261" customFormat="1">
      <c r="A562" s="131"/>
      <c r="B562" s="131"/>
      <c r="C562" s="131"/>
      <c r="D562" s="125"/>
      <c r="E562" s="131"/>
      <c r="F562" s="124"/>
      <c r="G562" s="124"/>
      <c r="H562" s="124"/>
      <c r="I562" s="124"/>
      <c r="J562" s="124"/>
      <c r="K562" s="124"/>
      <c r="L562" s="126">
        <v>1</v>
      </c>
      <c r="M562" s="126" t="s">
        <v>25</v>
      </c>
      <c r="N562" s="127">
        <f>ROUND(PRODUCT(F562:L562),2)</f>
        <v>1</v>
      </c>
      <c r="O562" s="280"/>
      <c r="P562" s="284"/>
      <c r="Q562" s="285"/>
    </row>
    <row r="563" spans="1:17" s="261" customFormat="1">
      <c r="A563" s="131"/>
      <c r="B563" s="131"/>
      <c r="C563" s="131"/>
      <c r="D563" s="125"/>
      <c r="E563" s="131"/>
      <c r="F563" s="124"/>
      <c r="G563" s="124"/>
      <c r="H563" s="124"/>
      <c r="I563" s="124"/>
      <c r="J563" s="124"/>
      <c r="K563" s="124"/>
      <c r="L563" s="126" t="s">
        <v>23</v>
      </c>
      <c r="M563" s="126" t="s">
        <v>25</v>
      </c>
      <c r="N563" s="127">
        <f>N562</f>
        <v>1</v>
      </c>
      <c r="O563" s="280"/>
      <c r="P563" s="284"/>
      <c r="Q563" s="285"/>
    </row>
    <row r="564" spans="1:17" s="261" customFormat="1">
      <c r="A564" s="131"/>
      <c r="B564" s="131"/>
      <c r="C564" s="131"/>
      <c r="D564" s="125"/>
      <c r="E564" s="131"/>
      <c r="F564" s="124"/>
      <c r="G564" s="124"/>
      <c r="H564" s="124"/>
      <c r="I564" s="124"/>
      <c r="J564" s="124"/>
      <c r="K564" s="124"/>
      <c r="L564" s="126"/>
      <c r="M564" s="126"/>
      <c r="N564" s="127"/>
      <c r="O564" s="280"/>
      <c r="P564" s="284"/>
      <c r="Q564" s="285"/>
    </row>
    <row r="565" spans="1:17" s="261" customFormat="1" ht="22.5">
      <c r="A565" s="131" t="s">
        <v>126</v>
      </c>
      <c r="B565" s="241" t="s">
        <v>351</v>
      </c>
      <c r="C565" s="132">
        <v>97599</v>
      </c>
      <c r="D565" s="133" t="s">
        <v>532</v>
      </c>
      <c r="E565" s="131" t="s">
        <v>20</v>
      </c>
      <c r="F565" s="124"/>
      <c r="G565" s="124"/>
      <c r="H565" s="124"/>
      <c r="I565" s="124"/>
      <c r="J565" s="124"/>
      <c r="K565" s="124"/>
      <c r="L565" s="126"/>
      <c r="M565" s="126"/>
      <c r="N565" s="127"/>
      <c r="O565" s="280">
        <f>N567</f>
        <v>6</v>
      </c>
      <c r="P565" s="281">
        <v>29.97</v>
      </c>
      <c r="Q565" s="285"/>
    </row>
    <row r="566" spans="1:17" s="261" customFormat="1">
      <c r="A566" s="131"/>
      <c r="B566" s="131"/>
      <c r="C566" s="131"/>
      <c r="D566" s="125" t="s">
        <v>296</v>
      </c>
      <c r="E566" s="131"/>
      <c r="F566" s="124"/>
      <c r="G566" s="124"/>
      <c r="H566" s="124"/>
      <c r="I566" s="124"/>
      <c r="J566" s="124"/>
      <c r="K566" s="124"/>
      <c r="L566" s="126">
        <v>6</v>
      </c>
      <c r="M566" s="126" t="s">
        <v>25</v>
      </c>
      <c r="N566" s="127">
        <f>L566</f>
        <v>6</v>
      </c>
      <c r="O566" s="280"/>
      <c r="P566" s="284"/>
      <c r="Q566" s="285"/>
    </row>
    <row r="567" spans="1:17" s="261" customFormat="1">
      <c r="A567" s="131"/>
      <c r="B567" s="131"/>
      <c r="C567" s="131"/>
      <c r="D567" s="125"/>
      <c r="E567" s="131"/>
      <c r="F567" s="124"/>
      <c r="G567" s="124"/>
      <c r="H567" s="124"/>
      <c r="I567" s="124"/>
      <c r="J567" s="124"/>
      <c r="K567" s="124"/>
      <c r="L567" s="126" t="s">
        <v>23</v>
      </c>
      <c r="M567" s="126" t="s">
        <v>25</v>
      </c>
      <c r="N567" s="127">
        <f>N566</f>
        <v>6</v>
      </c>
      <c r="O567" s="280"/>
      <c r="P567" s="284"/>
      <c r="Q567" s="285"/>
    </row>
    <row r="568" spans="1:17" s="261" customFormat="1">
      <c r="A568" s="131"/>
      <c r="B568" s="131"/>
      <c r="C568" s="131"/>
      <c r="D568" s="125"/>
      <c r="E568" s="131"/>
      <c r="F568" s="124"/>
      <c r="G568" s="124"/>
      <c r="H568" s="124"/>
      <c r="I568" s="124"/>
      <c r="J568" s="124"/>
      <c r="K568" s="124"/>
      <c r="L568" s="126"/>
      <c r="M568" s="126"/>
      <c r="N568" s="127"/>
      <c r="O568" s="280"/>
      <c r="P568" s="284"/>
      <c r="Q568" s="285"/>
    </row>
    <row r="569" spans="1:17" s="261" customFormat="1" ht="22.5">
      <c r="A569" s="131" t="s">
        <v>127</v>
      </c>
      <c r="B569" s="241" t="s">
        <v>351</v>
      </c>
      <c r="C569" s="132">
        <v>101655</v>
      </c>
      <c r="D569" s="133" t="s">
        <v>533</v>
      </c>
      <c r="E569" s="131" t="s">
        <v>20</v>
      </c>
      <c r="F569" s="124"/>
      <c r="G569" s="124"/>
      <c r="H569" s="124"/>
      <c r="I569" s="124"/>
      <c r="J569" s="124"/>
      <c r="K569" s="124"/>
      <c r="L569" s="126"/>
      <c r="M569" s="126"/>
      <c r="N569" s="127"/>
      <c r="O569" s="280">
        <f>N571</f>
        <v>16</v>
      </c>
      <c r="P569" s="281">
        <v>536.20000000000005</v>
      </c>
      <c r="Q569" s="285"/>
    </row>
    <row r="570" spans="1:17" s="261" customFormat="1">
      <c r="A570" s="131"/>
      <c r="B570" s="131"/>
      <c r="C570" s="131"/>
      <c r="D570" s="125" t="s">
        <v>304</v>
      </c>
      <c r="E570" s="131"/>
      <c r="F570" s="124"/>
      <c r="G570" s="124"/>
      <c r="H570" s="124"/>
      <c r="I570" s="124"/>
      <c r="J570" s="124"/>
      <c r="K570" s="124"/>
      <c r="L570" s="126">
        <v>16</v>
      </c>
      <c r="M570" s="126" t="s">
        <v>25</v>
      </c>
      <c r="N570" s="127">
        <f>ROUND(PRODUCT(F570:L570),2)</f>
        <v>16</v>
      </c>
      <c r="O570" s="280"/>
      <c r="P570" s="284"/>
      <c r="Q570" s="285"/>
    </row>
    <row r="571" spans="1:17" s="261" customFormat="1">
      <c r="A571" s="131"/>
      <c r="B571" s="131"/>
      <c r="C571" s="131"/>
      <c r="D571" s="125"/>
      <c r="E571" s="131"/>
      <c r="F571" s="124"/>
      <c r="G571" s="124"/>
      <c r="H571" s="124"/>
      <c r="I571" s="124"/>
      <c r="J571" s="124"/>
      <c r="K571" s="124"/>
      <c r="L571" s="126" t="s">
        <v>23</v>
      </c>
      <c r="M571" s="126" t="s">
        <v>25</v>
      </c>
      <c r="N571" s="127">
        <f>N570</f>
        <v>16</v>
      </c>
      <c r="O571" s="280"/>
      <c r="P571" s="284"/>
      <c r="Q571" s="285"/>
    </row>
    <row r="572" spans="1:17" s="261" customFormat="1">
      <c r="A572" s="131"/>
      <c r="B572" s="131"/>
      <c r="C572" s="131"/>
      <c r="D572" s="125"/>
      <c r="E572" s="131"/>
      <c r="F572" s="124"/>
      <c r="G572" s="124"/>
      <c r="H572" s="124"/>
      <c r="I572" s="124"/>
      <c r="J572" s="124"/>
      <c r="K572" s="124"/>
      <c r="L572" s="126"/>
      <c r="M572" s="126"/>
      <c r="N572" s="127"/>
      <c r="O572" s="280"/>
      <c r="P572" s="284"/>
      <c r="Q572" s="285"/>
    </row>
    <row r="573" spans="1:17" s="261" customFormat="1" ht="22.5">
      <c r="A573" s="131" t="s">
        <v>128</v>
      </c>
      <c r="B573" s="131" t="s">
        <v>518</v>
      </c>
      <c r="C573" s="132" t="s">
        <v>368</v>
      </c>
      <c r="D573" s="133" t="s">
        <v>535</v>
      </c>
      <c r="E573" s="131" t="s">
        <v>20</v>
      </c>
      <c r="F573" s="124"/>
      <c r="G573" s="124"/>
      <c r="H573" s="124"/>
      <c r="I573" s="124"/>
      <c r="J573" s="124"/>
      <c r="K573" s="124"/>
      <c r="L573" s="126"/>
      <c r="M573" s="126"/>
      <c r="N573" s="127"/>
      <c r="O573" s="280">
        <f>N575</f>
        <v>8</v>
      </c>
      <c r="P573" s="278">
        <v>302.35000000000002</v>
      </c>
      <c r="Q573" s="285"/>
    </row>
    <row r="574" spans="1:17" s="261" customFormat="1">
      <c r="A574" s="131"/>
      <c r="B574" s="131"/>
      <c r="C574" s="131"/>
      <c r="D574" s="125" t="s">
        <v>304</v>
      </c>
      <c r="E574" s="131"/>
      <c r="F574" s="124"/>
      <c r="G574" s="124"/>
      <c r="H574" s="124"/>
      <c r="I574" s="124"/>
      <c r="J574" s="124"/>
      <c r="K574" s="124"/>
      <c r="L574" s="126">
        <v>8</v>
      </c>
      <c r="M574" s="126" t="s">
        <v>25</v>
      </c>
      <c r="N574" s="127">
        <f>ROUND(PRODUCT(F574:L574),2)</f>
        <v>8</v>
      </c>
      <c r="O574" s="280"/>
      <c r="P574" s="284"/>
      <c r="Q574" s="285"/>
    </row>
    <row r="575" spans="1:17" s="261" customFormat="1">
      <c r="A575" s="131"/>
      <c r="B575" s="131"/>
      <c r="C575" s="131"/>
      <c r="D575" s="125"/>
      <c r="E575" s="131"/>
      <c r="F575" s="124"/>
      <c r="G575" s="124"/>
      <c r="H575" s="124"/>
      <c r="I575" s="124"/>
      <c r="J575" s="124"/>
      <c r="K575" s="124"/>
      <c r="L575" s="126" t="s">
        <v>23</v>
      </c>
      <c r="M575" s="126" t="s">
        <v>25</v>
      </c>
      <c r="N575" s="127">
        <f>N574</f>
        <v>8</v>
      </c>
      <c r="O575" s="280"/>
      <c r="P575" s="284"/>
      <c r="Q575" s="285"/>
    </row>
    <row r="576" spans="1:17" s="261" customFormat="1">
      <c r="A576" s="131"/>
      <c r="B576" s="131"/>
      <c r="C576" s="131"/>
      <c r="D576" s="125"/>
      <c r="E576" s="131"/>
      <c r="F576" s="124"/>
      <c r="G576" s="124"/>
      <c r="H576" s="124"/>
      <c r="I576" s="124"/>
      <c r="J576" s="124"/>
      <c r="K576" s="124"/>
      <c r="L576" s="126"/>
      <c r="M576" s="126"/>
      <c r="N576" s="127"/>
      <c r="O576" s="280"/>
      <c r="P576" s="284"/>
      <c r="Q576" s="285"/>
    </row>
    <row r="577" spans="1:23" s="261" customFormat="1">
      <c r="A577" s="128" t="s">
        <v>56</v>
      </c>
      <c r="B577" s="128"/>
      <c r="C577" s="129"/>
      <c r="D577" s="129" t="s">
        <v>183</v>
      </c>
      <c r="E577" s="128"/>
      <c r="F577" s="129"/>
      <c r="G577" s="129"/>
      <c r="H577" s="129"/>
      <c r="I577" s="129"/>
      <c r="J577" s="129"/>
      <c r="K577" s="129"/>
      <c r="L577" s="129"/>
      <c r="M577" s="129"/>
      <c r="N577" s="130"/>
      <c r="O577" s="279"/>
      <c r="P577" s="284"/>
      <c r="Q577" s="408"/>
      <c r="R577" s="409"/>
      <c r="S577" s="409"/>
    </row>
    <row r="578" spans="1:23" s="244" customFormat="1" ht="33.75">
      <c r="A578" s="243" t="s">
        <v>57</v>
      </c>
      <c r="B578" s="241" t="s">
        <v>351</v>
      </c>
      <c r="C578" s="137">
        <v>89957</v>
      </c>
      <c r="D578" s="138" t="s">
        <v>539</v>
      </c>
      <c r="E578" s="137" t="s">
        <v>285</v>
      </c>
      <c r="L578" s="143"/>
      <c r="N578" s="245"/>
      <c r="O578" s="246">
        <f>N587</f>
        <v>25</v>
      </c>
      <c r="P578" s="247">
        <v>112.22</v>
      </c>
      <c r="Q578" s="248"/>
      <c r="R578" s="248"/>
      <c r="S578" s="248"/>
      <c r="T578" s="248"/>
      <c r="U578" s="248"/>
      <c r="V578" s="248"/>
      <c r="W578" s="248"/>
    </row>
    <row r="579" spans="1:23" s="5" customFormat="1" ht="23.25" customHeight="1">
      <c r="A579" s="240"/>
      <c r="B579" s="241"/>
      <c r="C579" s="24"/>
      <c r="D579" s="135" t="s">
        <v>288</v>
      </c>
      <c r="E579" s="140" t="s">
        <v>285</v>
      </c>
      <c r="L579" s="139">
        <v>3</v>
      </c>
      <c r="M579" s="5" t="s">
        <v>25</v>
      </c>
      <c r="N579" s="249">
        <f t="shared" ref="N579:N586" si="27">ROUND(PRODUCT(F579:L579),2)</f>
        <v>3</v>
      </c>
      <c r="O579" s="250"/>
      <c r="P579" s="251"/>
      <c r="Q579" s="250"/>
      <c r="R579" s="250"/>
      <c r="S579" s="250"/>
      <c r="T579" s="250"/>
      <c r="U579" s="250"/>
      <c r="V579" s="250"/>
      <c r="W579" s="250"/>
    </row>
    <row r="580" spans="1:23" s="5" customFormat="1" ht="23.25" customHeight="1">
      <c r="A580" s="240"/>
      <c r="B580" s="241"/>
      <c r="C580" s="24"/>
      <c r="D580" s="135" t="s">
        <v>289</v>
      </c>
      <c r="E580" s="140" t="s">
        <v>285</v>
      </c>
      <c r="L580" s="139">
        <v>3</v>
      </c>
      <c r="M580" s="5" t="s">
        <v>25</v>
      </c>
      <c r="N580" s="249">
        <f t="shared" si="27"/>
        <v>3</v>
      </c>
      <c r="O580" s="250"/>
      <c r="P580" s="251"/>
      <c r="Q580" s="250"/>
      <c r="R580" s="250"/>
      <c r="S580" s="250"/>
      <c r="T580" s="250"/>
      <c r="U580" s="250"/>
      <c r="V580" s="250"/>
      <c r="W580" s="250"/>
    </row>
    <row r="581" spans="1:23" s="5" customFormat="1" ht="23.25" customHeight="1">
      <c r="A581" s="240"/>
      <c r="B581" s="241"/>
      <c r="C581" s="24"/>
      <c r="D581" s="209" t="s">
        <v>271</v>
      </c>
      <c r="E581" s="140" t="s">
        <v>285</v>
      </c>
      <c r="L581" s="139">
        <v>3</v>
      </c>
      <c r="M581" s="5" t="s">
        <v>25</v>
      </c>
      <c r="N581" s="249">
        <f t="shared" si="27"/>
        <v>3</v>
      </c>
      <c r="O581" s="250"/>
      <c r="P581" s="251"/>
      <c r="Q581" s="250"/>
      <c r="R581" s="250"/>
      <c r="S581" s="250"/>
      <c r="T581" s="250"/>
      <c r="U581" s="250"/>
      <c r="V581" s="250"/>
      <c r="W581" s="250"/>
    </row>
    <row r="582" spans="1:23" s="5" customFormat="1" ht="23.25" customHeight="1">
      <c r="A582" s="240"/>
      <c r="B582" s="241"/>
      <c r="C582" s="24"/>
      <c r="D582" s="209" t="s">
        <v>272</v>
      </c>
      <c r="E582" s="140" t="s">
        <v>285</v>
      </c>
      <c r="L582" s="139">
        <v>3</v>
      </c>
      <c r="M582" s="5" t="s">
        <v>25</v>
      </c>
      <c r="N582" s="249">
        <f t="shared" si="27"/>
        <v>3</v>
      </c>
      <c r="O582" s="250"/>
      <c r="P582" s="251"/>
      <c r="Q582" s="250"/>
      <c r="R582" s="250"/>
      <c r="S582" s="250"/>
      <c r="T582" s="250"/>
      <c r="U582" s="250"/>
      <c r="V582" s="250"/>
      <c r="W582" s="250"/>
    </row>
    <row r="583" spans="1:23" s="5" customFormat="1" ht="23.25" customHeight="1">
      <c r="A583" s="240"/>
      <c r="B583" s="241"/>
      <c r="C583" s="24"/>
      <c r="D583" s="135" t="s">
        <v>276</v>
      </c>
      <c r="E583" s="140" t="s">
        <v>285</v>
      </c>
      <c r="L583" s="139">
        <v>4</v>
      </c>
      <c r="M583" s="5" t="s">
        <v>25</v>
      </c>
      <c r="N583" s="249">
        <f t="shared" si="27"/>
        <v>4</v>
      </c>
      <c r="O583" s="250"/>
      <c r="P583" s="251"/>
      <c r="Q583" s="250"/>
      <c r="R583" s="250"/>
      <c r="S583" s="250"/>
      <c r="T583" s="250"/>
      <c r="U583" s="250"/>
      <c r="V583" s="250"/>
      <c r="W583" s="250"/>
    </row>
    <row r="584" spans="1:23" s="5" customFormat="1" ht="23.25" customHeight="1">
      <c r="A584" s="240"/>
      <c r="B584" s="241"/>
      <c r="C584" s="24"/>
      <c r="D584" s="135" t="s">
        <v>278</v>
      </c>
      <c r="E584" s="140" t="s">
        <v>285</v>
      </c>
      <c r="L584" s="139">
        <v>3</v>
      </c>
      <c r="M584" s="5" t="s">
        <v>25</v>
      </c>
      <c r="N584" s="249">
        <f t="shared" si="27"/>
        <v>3</v>
      </c>
      <c r="O584" s="250"/>
      <c r="P584" s="251"/>
      <c r="Q584" s="250"/>
      <c r="R584" s="250"/>
      <c r="S584" s="250"/>
      <c r="T584" s="250"/>
      <c r="U584" s="250"/>
      <c r="V584" s="250"/>
      <c r="W584" s="250"/>
    </row>
    <row r="585" spans="1:23" s="5" customFormat="1" ht="23.25" customHeight="1">
      <c r="A585" s="240"/>
      <c r="B585" s="241"/>
      <c r="C585" s="24"/>
      <c r="D585" s="135" t="s">
        <v>292</v>
      </c>
      <c r="E585" s="140" t="s">
        <v>285</v>
      </c>
      <c r="L585" s="139">
        <v>3</v>
      </c>
      <c r="M585" s="5" t="s">
        <v>25</v>
      </c>
      <c r="N585" s="249">
        <f t="shared" si="27"/>
        <v>3</v>
      </c>
      <c r="O585" s="250"/>
      <c r="P585" s="251"/>
      <c r="Q585" s="250"/>
      <c r="R585" s="250"/>
      <c r="S585" s="250"/>
      <c r="T585" s="250"/>
      <c r="U585" s="250"/>
      <c r="V585" s="250"/>
      <c r="W585" s="250"/>
    </row>
    <row r="586" spans="1:23" s="5" customFormat="1" ht="23.25" customHeight="1">
      <c r="A586" s="240"/>
      <c r="B586" s="241"/>
      <c r="C586" s="24"/>
      <c r="D586" s="135" t="s">
        <v>293</v>
      </c>
      <c r="E586" s="140" t="s">
        <v>285</v>
      </c>
      <c r="L586" s="139">
        <v>3</v>
      </c>
      <c r="M586" s="5" t="s">
        <v>25</v>
      </c>
      <c r="N586" s="249">
        <f t="shared" si="27"/>
        <v>3</v>
      </c>
      <c r="O586" s="250"/>
      <c r="P586" s="251"/>
      <c r="Q586" s="250"/>
      <c r="R586" s="250"/>
      <c r="S586" s="250"/>
      <c r="T586" s="250"/>
      <c r="U586" s="250"/>
      <c r="V586" s="250"/>
      <c r="W586" s="250"/>
    </row>
    <row r="587" spans="1:23" s="5" customFormat="1" ht="23.25" customHeight="1">
      <c r="A587" s="240"/>
      <c r="B587" s="241"/>
      <c r="C587" s="24"/>
      <c r="D587" s="135"/>
      <c r="L587" s="141" t="s">
        <v>23</v>
      </c>
      <c r="M587" s="5" t="s">
        <v>25</v>
      </c>
      <c r="N587" s="252">
        <f>SUM(N579:N586)</f>
        <v>25</v>
      </c>
      <c r="O587" s="250"/>
      <c r="P587" s="251"/>
      <c r="Q587" s="250"/>
      <c r="R587" s="250"/>
      <c r="S587" s="250"/>
      <c r="T587" s="250"/>
      <c r="U587" s="250"/>
      <c r="V587" s="250"/>
      <c r="W587" s="250"/>
    </row>
    <row r="588" spans="1:23" s="142" customFormat="1">
      <c r="A588" s="243" t="s">
        <v>58</v>
      </c>
      <c r="B588" s="131" t="s">
        <v>518</v>
      </c>
      <c r="C588" s="137" t="s">
        <v>133</v>
      </c>
      <c r="D588" s="138" t="s">
        <v>134</v>
      </c>
      <c r="E588" s="140" t="s">
        <v>18</v>
      </c>
      <c r="L588" s="253"/>
      <c r="N588" s="254"/>
      <c r="O588" s="255">
        <f>N590</f>
        <v>30</v>
      </c>
      <c r="P588" s="278">
        <v>16.46</v>
      </c>
      <c r="Q588" s="256"/>
      <c r="R588" s="256"/>
      <c r="S588" s="256"/>
      <c r="T588" s="256"/>
      <c r="U588" s="256"/>
      <c r="V588" s="256"/>
      <c r="W588" s="256"/>
    </row>
    <row r="589" spans="1:23" s="5" customFormat="1" ht="23.25" customHeight="1">
      <c r="A589" s="240"/>
      <c r="B589" s="241"/>
      <c r="C589" s="24"/>
      <c r="D589" s="135"/>
      <c r="E589" s="140" t="s">
        <v>18</v>
      </c>
      <c r="L589" s="139">
        <v>30</v>
      </c>
      <c r="M589" s="5" t="s">
        <v>25</v>
      </c>
      <c r="N589" s="249">
        <f>ROUND(PRODUCT(F589:L589),2)</f>
        <v>30</v>
      </c>
      <c r="O589" s="250"/>
      <c r="P589" s="251"/>
      <c r="Q589" s="250"/>
      <c r="R589" s="250"/>
      <c r="S589" s="250"/>
      <c r="T589" s="250"/>
      <c r="U589" s="250"/>
      <c r="V589" s="250"/>
      <c r="W589" s="250"/>
    </row>
    <row r="590" spans="1:23" s="5" customFormat="1" ht="23.25" customHeight="1">
      <c r="A590" s="240"/>
      <c r="B590" s="241"/>
      <c r="C590" s="24"/>
      <c r="D590" s="135"/>
      <c r="L590" s="141" t="s">
        <v>23</v>
      </c>
      <c r="M590" s="5" t="s">
        <v>25</v>
      </c>
      <c r="N590" s="252">
        <f>N589</f>
        <v>30</v>
      </c>
      <c r="O590" s="250"/>
      <c r="P590" s="251"/>
      <c r="Q590" s="250"/>
      <c r="R590" s="250"/>
      <c r="S590" s="250"/>
      <c r="T590" s="250"/>
      <c r="U590" s="250"/>
      <c r="V590" s="250"/>
      <c r="W590" s="250"/>
    </row>
    <row r="591" spans="1:23" s="142" customFormat="1" ht="22.5">
      <c r="A591" s="243" t="s">
        <v>59</v>
      </c>
      <c r="B591" s="241" t="s">
        <v>351</v>
      </c>
      <c r="C591" s="137">
        <v>89714</v>
      </c>
      <c r="D591" s="138" t="s">
        <v>540</v>
      </c>
      <c r="E591" s="140" t="s">
        <v>18</v>
      </c>
      <c r="L591" s="141"/>
      <c r="M591" s="5"/>
      <c r="N591" s="257"/>
      <c r="O591" s="255">
        <f>N593</f>
        <v>30</v>
      </c>
      <c r="P591" s="258">
        <v>51.41</v>
      </c>
      <c r="Q591" s="256"/>
      <c r="R591" s="256"/>
      <c r="S591" s="256"/>
      <c r="T591" s="256"/>
      <c r="U591" s="256"/>
      <c r="V591" s="256"/>
      <c r="W591" s="256"/>
    </row>
    <row r="592" spans="1:23" s="5" customFormat="1" ht="23.25" customHeight="1">
      <c r="A592" s="240"/>
      <c r="B592" s="241"/>
      <c r="C592" s="24"/>
      <c r="D592" s="135" t="s">
        <v>307</v>
      </c>
      <c r="E592" s="140" t="s">
        <v>18</v>
      </c>
      <c r="L592" s="139">
        <v>30</v>
      </c>
      <c r="M592" s="5" t="s">
        <v>25</v>
      </c>
      <c r="N592" s="249">
        <f>ROUND(PRODUCT(F592:L592),2)</f>
        <v>30</v>
      </c>
      <c r="O592" s="250"/>
      <c r="P592" s="251"/>
      <c r="Q592" s="250"/>
      <c r="R592" s="250"/>
      <c r="S592" s="250"/>
      <c r="T592" s="250"/>
      <c r="U592" s="250"/>
      <c r="V592" s="250"/>
      <c r="W592" s="250"/>
    </row>
    <row r="593" spans="1:23" s="5" customFormat="1" ht="23.25" customHeight="1">
      <c r="A593" s="240"/>
      <c r="B593" s="241"/>
      <c r="C593" s="24"/>
      <c r="D593" s="135"/>
      <c r="L593" s="141" t="s">
        <v>23</v>
      </c>
      <c r="M593" s="5" t="s">
        <v>25</v>
      </c>
      <c r="N593" s="252">
        <f>N592</f>
        <v>30</v>
      </c>
      <c r="O593" s="250"/>
      <c r="P593" s="251"/>
      <c r="Q593" s="250"/>
      <c r="R593" s="250"/>
      <c r="S593" s="250"/>
      <c r="T593" s="250"/>
      <c r="U593" s="250"/>
      <c r="V593" s="250"/>
      <c r="W593" s="250"/>
    </row>
    <row r="594" spans="1:23" s="142" customFormat="1" ht="22.5">
      <c r="A594" s="243" t="s">
        <v>60</v>
      </c>
      <c r="B594" s="131" t="s">
        <v>518</v>
      </c>
      <c r="C594" s="137" t="s">
        <v>135</v>
      </c>
      <c r="D594" s="138" t="s">
        <v>136</v>
      </c>
      <c r="E594" s="140" t="s">
        <v>285</v>
      </c>
      <c r="L594" s="141"/>
      <c r="M594" s="5"/>
      <c r="N594" s="257"/>
      <c r="O594" s="255">
        <f>N603</f>
        <v>11</v>
      </c>
      <c r="P594" s="278">
        <v>89.43</v>
      </c>
      <c r="Q594" s="256"/>
      <c r="R594" s="256"/>
      <c r="S594" s="256"/>
      <c r="T594" s="256"/>
      <c r="U594" s="256"/>
      <c r="V594" s="256"/>
      <c r="W594" s="256"/>
    </row>
    <row r="595" spans="1:23" s="5" customFormat="1" ht="23.25" customHeight="1">
      <c r="A595" s="240"/>
      <c r="B595" s="241"/>
      <c r="C595" s="24"/>
      <c r="D595" s="135" t="s">
        <v>288</v>
      </c>
      <c r="E595" s="140" t="s">
        <v>285</v>
      </c>
      <c r="L595" s="139">
        <v>1</v>
      </c>
      <c r="M595" s="5" t="s">
        <v>25</v>
      </c>
      <c r="N595" s="249">
        <f t="shared" ref="N595:N602" si="28">ROUND(PRODUCT(F595:L595),2)</f>
        <v>1</v>
      </c>
      <c r="O595" s="250"/>
      <c r="P595" s="251"/>
      <c r="Q595" s="250"/>
      <c r="R595" s="250"/>
      <c r="S595" s="250"/>
      <c r="T595" s="250"/>
      <c r="U595" s="250"/>
      <c r="V595" s="250"/>
      <c r="W595" s="250"/>
    </row>
    <row r="596" spans="1:23" s="5" customFormat="1" ht="23.25" customHeight="1">
      <c r="A596" s="240"/>
      <c r="B596" s="241"/>
      <c r="C596" s="24"/>
      <c r="D596" s="135" t="s">
        <v>289</v>
      </c>
      <c r="E596" s="140" t="s">
        <v>285</v>
      </c>
      <c r="L596" s="139">
        <v>1</v>
      </c>
      <c r="M596" s="5" t="s">
        <v>25</v>
      </c>
      <c r="N596" s="249">
        <f t="shared" si="28"/>
        <v>1</v>
      </c>
      <c r="O596" s="250"/>
      <c r="P596" s="251"/>
      <c r="Q596" s="250"/>
      <c r="R596" s="250"/>
      <c r="S596" s="250"/>
      <c r="T596" s="250"/>
      <c r="U596" s="250"/>
      <c r="V596" s="250"/>
      <c r="W596" s="250"/>
    </row>
    <row r="597" spans="1:23" s="5" customFormat="1" ht="23.25" customHeight="1">
      <c r="A597" s="240"/>
      <c r="B597" s="241"/>
      <c r="C597" s="24"/>
      <c r="D597" s="209" t="s">
        <v>271</v>
      </c>
      <c r="E597" s="140" t="s">
        <v>285</v>
      </c>
      <c r="L597" s="139">
        <v>1</v>
      </c>
      <c r="M597" s="5" t="s">
        <v>25</v>
      </c>
      <c r="N597" s="249">
        <f t="shared" si="28"/>
        <v>1</v>
      </c>
      <c r="O597" s="250"/>
      <c r="P597" s="251"/>
      <c r="Q597" s="250"/>
      <c r="R597" s="250"/>
      <c r="S597" s="250"/>
      <c r="T597" s="250"/>
      <c r="U597" s="250"/>
      <c r="V597" s="250"/>
      <c r="W597" s="250"/>
    </row>
    <row r="598" spans="1:23" s="5" customFormat="1" ht="23.25" customHeight="1">
      <c r="A598" s="240"/>
      <c r="B598" s="241"/>
      <c r="C598" s="24"/>
      <c r="D598" s="209" t="s">
        <v>272</v>
      </c>
      <c r="E598" s="140" t="s">
        <v>285</v>
      </c>
      <c r="L598" s="139">
        <v>1</v>
      </c>
      <c r="M598" s="5" t="s">
        <v>25</v>
      </c>
      <c r="N598" s="249">
        <f t="shared" si="28"/>
        <v>1</v>
      </c>
      <c r="O598" s="250"/>
      <c r="P598" s="251"/>
      <c r="Q598" s="250"/>
      <c r="R598" s="250"/>
      <c r="S598" s="250"/>
      <c r="T598" s="250"/>
      <c r="U598" s="250"/>
      <c r="V598" s="250"/>
      <c r="W598" s="250"/>
    </row>
    <row r="599" spans="1:23" s="5" customFormat="1" ht="23.25" customHeight="1">
      <c r="A599" s="240"/>
      <c r="B599" s="241"/>
      <c r="C599" s="24"/>
      <c r="D599" s="135" t="s">
        <v>276</v>
      </c>
      <c r="E599" s="140" t="s">
        <v>285</v>
      </c>
      <c r="L599" s="139">
        <v>2</v>
      </c>
      <c r="M599" s="5" t="s">
        <v>25</v>
      </c>
      <c r="N599" s="249">
        <f t="shared" si="28"/>
        <v>2</v>
      </c>
      <c r="O599" s="250"/>
      <c r="P599" s="251"/>
      <c r="Q599" s="250"/>
      <c r="R599" s="250"/>
      <c r="S599" s="250"/>
      <c r="T599" s="250"/>
      <c r="U599" s="250"/>
      <c r="V599" s="250"/>
      <c r="W599" s="250"/>
    </row>
    <row r="600" spans="1:23" s="5" customFormat="1" ht="23.25" customHeight="1">
      <c r="A600" s="240"/>
      <c r="B600" s="241"/>
      <c r="C600" s="24"/>
      <c r="D600" s="135" t="s">
        <v>278</v>
      </c>
      <c r="E600" s="140" t="s">
        <v>285</v>
      </c>
      <c r="L600" s="139">
        <v>1</v>
      </c>
      <c r="M600" s="5" t="s">
        <v>25</v>
      </c>
      <c r="N600" s="249">
        <f t="shared" si="28"/>
        <v>1</v>
      </c>
      <c r="O600" s="250"/>
      <c r="P600" s="251"/>
      <c r="Q600" s="250"/>
      <c r="R600" s="250"/>
      <c r="S600" s="250"/>
      <c r="T600" s="250"/>
      <c r="U600" s="250"/>
      <c r="V600" s="250"/>
      <c r="W600" s="250"/>
    </row>
    <row r="601" spans="1:23" s="5" customFormat="1" ht="23.25" customHeight="1">
      <c r="A601" s="240"/>
      <c r="B601" s="241"/>
      <c r="C601" s="24"/>
      <c r="D601" s="135" t="s">
        <v>292</v>
      </c>
      <c r="E601" s="140" t="s">
        <v>285</v>
      </c>
      <c r="L601" s="139">
        <v>2</v>
      </c>
      <c r="M601" s="5" t="s">
        <v>25</v>
      </c>
      <c r="N601" s="249">
        <f t="shared" si="28"/>
        <v>2</v>
      </c>
      <c r="O601" s="250"/>
      <c r="P601" s="251"/>
      <c r="Q601" s="250"/>
      <c r="R601" s="250"/>
      <c r="S601" s="250"/>
      <c r="T601" s="250"/>
      <c r="U601" s="250"/>
      <c r="V601" s="250"/>
      <c r="W601" s="250"/>
    </row>
    <row r="602" spans="1:23" s="5" customFormat="1" ht="23.25" customHeight="1">
      <c r="A602" s="240"/>
      <c r="B602" s="241"/>
      <c r="C602" s="24"/>
      <c r="D602" s="135" t="s">
        <v>293</v>
      </c>
      <c r="E602" s="140" t="s">
        <v>285</v>
      </c>
      <c r="L602" s="139">
        <v>2</v>
      </c>
      <c r="M602" s="5" t="s">
        <v>25</v>
      </c>
      <c r="N602" s="249">
        <f t="shared" si="28"/>
        <v>2</v>
      </c>
      <c r="O602" s="250"/>
      <c r="P602" s="251"/>
      <c r="Q602" s="250"/>
      <c r="R602" s="250"/>
      <c r="S602" s="250"/>
      <c r="T602" s="250"/>
      <c r="U602" s="250"/>
      <c r="V602" s="250"/>
      <c r="W602" s="250"/>
    </row>
    <row r="603" spans="1:23" s="5" customFormat="1" ht="23.25" customHeight="1">
      <c r="A603" s="240"/>
      <c r="B603" s="241"/>
      <c r="C603" s="24"/>
      <c r="D603" s="135"/>
      <c r="L603" s="141" t="s">
        <v>23</v>
      </c>
      <c r="M603" s="5" t="s">
        <v>25</v>
      </c>
      <c r="N603" s="252">
        <f>SUM(N595:N602)</f>
        <v>11</v>
      </c>
      <c r="O603" s="250"/>
      <c r="P603" s="251"/>
      <c r="Q603" s="250"/>
      <c r="R603" s="250"/>
      <c r="S603" s="250"/>
      <c r="T603" s="250"/>
      <c r="U603" s="250"/>
      <c r="V603" s="250"/>
      <c r="W603" s="250"/>
    </row>
    <row r="604" spans="1:23" s="142" customFormat="1" ht="22.5">
      <c r="A604" s="243" t="s">
        <v>62</v>
      </c>
      <c r="B604" s="131" t="s">
        <v>518</v>
      </c>
      <c r="C604" s="137" t="s">
        <v>137</v>
      </c>
      <c r="D604" s="138" t="s">
        <v>138</v>
      </c>
      <c r="E604" s="140" t="s">
        <v>285</v>
      </c>
      <c r="L604" s="141"/>
      <c r="M604" s="5"/>
      <c r="N604" s="257"/>
      <c r="O604" s="255">
        <f>N606</f>
        <v>1</v>
      </c>
      <c r="P604" s="258">
        <v>84.15</v>
      </c>
      <c r="Q604" s="256"/>
      <c r="R604" s="256"/>
      <c r="S604" s="256"/>
      <c r="T604" s="256"/>
      <c r="U604" s="256"/>
      <c r="V604" s="256"/>
      <c r="W604" s="256"/>
    </row>
    <row r="605" spans="1:23" s="5" customFormat="1" ht="23.25" customHeight="1">
      <c r="A605" s="240"/>
      <c r="B605" s="241"/>
      <c r="C605" s="24"/>
      <c r="D605" s="135" t="s">
        <v>311</v>
      </c>
      <c r="E605" s="140" t="s">
        <v>285</v>
      </c>
      <c r="L605" s="139">
        <v>1</v>
      </c>
      <c r="M605" s="5" t="s">
        <v>25</v>
      </c>
      <c r="N605" s="249">
        <f>ROUND(PRODUCT(F605:L605),2)</f>
        <v>1</v>
      </c>
      <c r="O605" s="250"/>
      <c r="P605" s="251"/>
      <c r="Q605" s="250"/>
      <c r="R605" s="250"/>
      <c r="S605" s="250"/>
      <c r="T605" s="250"/>
      <c r="U605" s="250"/>
      <c r="V605" s="250"/>
      <c r="W605" s="250"/>
    </row>
    <row r="606" spans="1:23" s="5" customFormat="1" ht="23.25" customHeight="1">
      <c r="A606" s="240"/>
      <c r="B606" s="241"/>
      <c r="C606" s="24"/>
      <c r="D606" s="135"/>
      <c r="L606" s="141" t="s">
        <v>23</v>
      </c>
      <c r="M606" s="5" t="s">
        <v>25</v>
      </c>
      <c r="N606" s="252">
        <f>N605</f>
        <v>1</v>
      </c>
      <c r="O606" s="250"/>
      <c r="P606" s="251"/>
      <c r="Q606" s="250"/>
      <c r="R606" s="250"/>
      <c r="S606" s="250"/>
      <c r="T606" s="250"/>
      <c r="U606" s="250"/>
      <c r="V606" s="250"/>
      <c r="W606" s="250"/>
    </row>
    <row r="607" spans="1:23" s="142" customFormat="1" ht="22.5">
      <c r="A607" s="243" t="s">
        <v>63</v>
      </c>
      <c r="B607" s="131" t="s">
        <v>518</v>
      </c>
      <c r="C607" s="137" t="s">
        <v>139</v>
      </c>
      <c r="D607" s="138" t="s">
        <v>140</v>
      </c>
      <c r="E607" s="140" t="s">
        <v>285</v>
      </c>
      <c r="L607" s="141"/>
      <c r="M607" s="5"/>
      <c r="N607" s="257"/>
      <c r="O607" s="255">
        <f>N615</f>
        <v>8</v>
      </c>
      <c r="P607" s="258">
        <v>82.08</v>
      </c>
      <c r="Q607" s="256"/>
      <c r="R607" s="256"/>
      <c r="S607" s="256"/>
      <c r="T607" s="256"/>
      <c r="U607" s="256"/>
      <c r="V607" s="256"/>
      <c r="W607" s="256"/>
    </row>
    <row r="608" spans="1:23" s="5" customFormat="1" ht="23.25" customHeight="1">
      <c r="A608" s="240"/>
      <c r="B608" s="241"/>
      <c r="C608" s="24"/>
      <c r="D608" s="135" t="s">
        <v>288</v>
      </c>
      <c r="E608" s="140" t="s">
        <v>285</v>
      </c>
      <c r="L608" s="139">
        <v>1</v>
      </c>
      <c r="M608" s="5" t="s">
        <v>25</v>
      </c>
      <c r="N608" s="249">
        <f t="shared" ref="N608:N614" si="29">ROUND(PRODUCT(F608:L608),2)</f>
        <v>1</v>
      </c>
      <c r="O608" s="250"/>
      <c r="P608" s="251"/>
      <c r="Q608" s="250"/>
      <c r="R608" s="250"/>
      <c r="S608" s="250"/>
      <c r="T608" s="250"/>
      <c r="U608" s="250"/>
      <c r="V608" s="250"/>
      <c r="W608" s="250"/>
    </row>
    <row r="609" spans="1:23" s="5" customFormat="1" ht="23.25" customHeight="1">
      <c r="A609" s="240"/>
      <c r="B609" s="241"/>
      <c r="C609" s="24"/>
      <c r="D609" s="135" t="s">
        <v>289</v>
      </c>
      <c r="E609" s="140" t="s">
        <v>285</v>
      </c>
      <c r="L609" s="139">
        <v>1</v>
      </c>
      <c r="M609" s="5" t="s">
        <v>25</v>
      </c>
      <c r="N609" s="249">
        <f t="shared" si="29"/>
        <v>1</v>
      </c>
      <c r="O609" s="250"/>
      <c r="P609" s="251"/>
      <c r="Q609" s="250"/>
      <c r="R609" s="250"/>
      <c r="S609" s="250"/>
      <c r="T609" s="250"/>
      <c r="U609" s="250"/>
      <c r="V609" s="250"/>
      <c r="W609" s="250"/>
    </row>
    <row r="610" spans="1:23" s="5" customFormat="1" ht="23.25" customHeight="1">
      <c r="A610" s="240"/>
      <c r="B610" s="241"/>
      <c r="C610" s="24"/>
      <c r="D610" s="209" t="s">
        <v>271</v>
      </c>
      <c r="E610" s="140" t="s">
        <v>285</v>
      </c>
      <c r="L610" s="139">
        <v>1</v>
      </c>
      <c r="M610" s="5" t="s">
        <v>25</v>
      </c>
      <c r="N610" s="249">
        <f t="shared" si="29"/>
        <v>1</v>
      </c>
      <c r="O610" s="250"/>
      <c r="P610" s="251"/>
      <c r="Q610" s="250"/>
      <c r="R610" s="250"/>
      <c r="S610" s="250"/>
      <c r="T610" s="250"/>
      <c r="U610" s="250"/>
      <c r="V610" s="250"/>
      <c r="W610" s="250"/>
    </row>
    <row r="611" spans="1:23" s="5" customFormat="1" ht="23.25" customHeight="1">
      <c r="A611" s="240"/>
      <c r="B611" s="241"/>
      <c r="C611" s="24"/>
      <c r="D611" s="209" t="s">
        <v>272</v>
      </c>
      <c r="E611" s="140" t="s">
        <v>285</v>
      </c>
      <c r="L611" s="139">
        <v>1</v>
      </c>
      <c r="M611" s="5" t="s">
        <v>25</v>
      </c>
      <c r="N611" s="249">
        <f t="shared" si="29"/>
        <v>1</v>
      </c>
      <c r="O611" s="250"/>
      <c r="P611" s="251"/>
      <c r="Q611" s="250"/>
      <c r="R611" s="250"/>
      <c r="S611" s="250"/>
      <c r="T611" s="250"/>
      <c r="U611" s="250"/>
      <c r="V611" s="250"/>
      <c r="W611" s="250"/>
    </row>
    <row r="612" spans="1:23" s="5" customFormat="1" ht="23.25" customHeight="1">
      <c r="A612" s="240"/>
      <c r="B612" s="241"/>
      <c r="C612" s="24"/>
      <c r="D612" s="135" t="s">
        <v>276</v>
      </c>
      <c r="E612" s="140" t="s">
        <v>285</v>
      </c>
      <c r="L612" s="139">
        <v>1</v>
      </c>
      <c r="M612" s="5" t="s">
        <v>25</v>
      </c>
      <c r="N612" s="249">
        <f t="shared" si="29"/>
        <v>1</v>
      </c>
      <c r="O612" s="250"/>
      <c r="P612" s="251"/>
      <c r="Q612" s="250"/>
      <c r="R612" s="250"/>
      <c r="S612" s="250"/>
      <c r="T612" s="250"/>
      <c r="U612" s="250"/>
      <c r="V612" s="250"/>
      <c r="W612" s="250"/>
    </row>
    <row r="613" spans="1:23" s="5" customFormat="1" ht="23.25" customHeight="1">
      <c r="A613" s="240"/>
      <c r="B613" s="241"/>
      <c r="C613" s="24"/>
      <c r="D613" s="135" t="s">
        <v>278</v>
      </c>
      <c r="E613" s="140" t="s">
        <v>285</v>
      </c>
      <c r="L613" s="139">
        <v>1</v>
      </c>
      <c r="M613" s="5" t="s">
        <v>25</v>
      </c>
      <c r="N613" s="249">
        <f t="shared" si="29"/>
        <v>1</v>
      </c>
      <c r="O613" s="250"/>
      <c r="P613" s="251"/>
      <c r="Q613" s="250"/>
      <c r="R613" s="250"/>
      <c r="S613" s="250"/>
      <c r="T613" s="250"/>
      <c r="U613" s="250"/>
      <c r="V613" s="250"/>
      <c r="W613" s="250"/>
    </row>
    <row r="614" spans="1:23" s="5" customFormat="1" ht="23.25" customHeight="1">
      <c r="A614" s="240"/>
      <c r="B614" s="241"/>
      <c r="C614" s="24"/>
      <c r="D614" s="135" t="s">
        <v>292</v>
      </c>
      <c r="E614" s="140" t="s">
        <v>285</v>
      </c>
      <c r="L614" s="139">
        <v>2</v>
      </c>
      <c r="M614" s="5" t="s">
        <v>25</v>
      </c>
      <c r="N614" s="249">
        <f t="shared" si="29"/>
        <v>2</v>
      </c>
      <c r="O614" s="250"/>
      <c r="P614" s="251"/>
      <c r="Q614" s="250"/>
      <c r="R614" s="250"/>
      <c r="S614" s="250"/>
      <c r="T614" s="250"/>
      <c r="U614" s="250"/>
      <c r="V614" s="250"/>
      <c r="W614" s="250"/>
    </row>
    <row r="615" spans="1:23" s="5" customFormat="1" ht="23.25" customHeight="1">
      <c r="A615" s="240"/>
      <c r="B615" s="241"/>
      <c r="C615" s="24"/>
      <c r="D615" s="135"/>
      <c r="L615" s="141" t="s">
        <v>23</v>
      </c>
      <c r="M615" s="5" t="s">
        <v>25</v>
      </c>
      <c r="N615" s="252">
        <f>SUM(N608:N614)</f>
        <v>8</v>
      </c>
      <c r="O615" s="250"/>
      <c r="P615" s="251"/>
      <c r="Q615" s="250"/>
      <c r="R615" s="250"/>
      <c r="S615" s="250"/>
      <c r="T615" s="250"/>
      <c r="U615" s="250"/>
      <c r="V615" s="250"/>
      <c r="W615" s="250"/>
    </row>
    <row r="616" spans="1:23" s="142" customFormat="1" ht="22.5">
      <c r="A616" s="243" t="s">
        <v>64</v>
      </c>
      <c r="B616" s="131" t="s">
        <v>518</v>
      </c>
      <c r="C616" s="137" t="s">
        <v>141</v>
      </c>
      <c r="D616" s="138" t="s">
        <v>142</v>
      </c>
      <c r="E616" s="140" t="s">
        <v>285</v>
      </c>
      <c r="L616" s="141"/>
      <c r="M616" s="5"/>
      <c r="N616" s="257"/>
      <c r="O616" s="255">
        <f>N625</f>
        <v>15</v>
      </c>
      <c r="P616" s="258">
        <v>79.819999999999993</v>
      </c>
      <c r="Q616" s="256"/>
      <c r="R616" s="256"/>
      <c r="S616" s="256"/>
      <c r="T616" s="256"/>
      <c r="U616" s="256"/>
      <c r="V616" s="256"/>
      <c r="W616" s="256"/>
    </row>
    <row r="617" spans="1:23" s="5" customFormat="1" ht="23.25" customHeight="1">
      <c r="A617" s="240"/>
      <c r="B617" s="241"/>
      <c r="C617" s="24"/>
      <c r="D617" s="135" t="s">
        <v>288</v>
      </c>
      <c r="E617" s="140" t="s">
        <v>285</v>
      </c>
      <c r="L617" s="139">
        <v>1</v>
      </c>
      <c r="M617" s="5" t="s">
        <v>25</v>
      </c>
      <c r="N617" s="249">
        <f t="shared" ref="N617:N624" si="30">ROUND(PRODUCT(F617:L617),2)</f>
        <v>1</v>
      </c>
      <c r="O617" s="250"/>
      <c r="P617" s="251"/>
      <c r="Q617" s="250"/>
      <c r="R617" s="250"/>
      <c r="S617" s="250"/>
      <c r="T617" s="250"/>
      <c r="U617" s="250"/>
      <c r="V617" s="250"/>
      <c r="W617" s="250"/>
    </row>
    <row r="618" spans="1:23" s="5" customFormat="1" ht="23.25" customHeight="1">
      <c r="A618" s="240"/>
      <c r="B618" s="241"/>
      <c r="C618" s="24"/>
      <c r="D618" s="135" t="s">
        <v>289</v>
      </c>
      <c r="E618" s="140" t="s">
        <v>285</v>
      </c>
      <c r="L618" s="139">
        <v>1</v>
      </c>
      <c r="M618" s="5" t="s">
        <v>25</v>
      </c>
      <c r="N618" s="249">
        <f t="shared" si="30"/>
        <v>1</v>
      </c>
      <c r="O618" s="250"/>
      <c r="P618" s="251"/>
      <c r="Q618" s="250"/>
      <c r="R618" s="250"/>
      <c r="S618" s="250"/>
      <c r="T618" s="250"/>
      <c r="U618" s="250"/>
      <c r="V618" s="250"/>
      <c r="W618" s="250"/>
    </row>
    <row r="619" spans="1:23" s="5" customFormat="1" ht="23.25" customHeight="1">
      <c r="A619" s="240"/>
      <c r="B619" s="241"/>
      <c r="C619" s="24"/>
      <c r="D619" s="209" t="s">
        <v>271</v>
      </c>
      <c r="E619" s="140" t="s">
        <v>285</v>
      </c>
      <c r="L619" s="139">
        <v>1</v>
      </c>
      <c r="M619" s="5" t="s">
        <v>25</v>
      </c>
      <c r="N619" s="249">
        <f t="shared" si="30"/>
        <v>1</v>
      </c>
      <c r="O619" s="250"/>
      <c r="P619" s="251"/>
      <c r="Q619" s="250"/>
      <c r="R619" s="250"/>
      <c r="S619" s="250"/>
      <c r="T619" s="250"/>
      <c r="U619" s="250"/>
      <c r="V619" s="250"/>
      <c r="W619" s="250"/>
    </row>
    <row r="620" spans="1:23" s="5" customFormat="1" ht="23.25" customHeight="1">
      <c r="A620" s="240"/>
      <c r="B620" s="241"/>
      <c r="C620" s="24"/>
      <c r="D620" s="209" t="s">
        <v>272</v>
      </c>
      <c r="E620" s="140" t="s">
        <v>285</v>
      </c>
      <c r="L620" s="139">
        <v>1</v>
      </c>
      <c r="M620" s="5" t="s">
        <v>25</v>
      </c>
      <c r="N620" s="249">
        <f t="shared" si="30"/>
        <v>1</v>
      </c>
      <c r="O620" s="250"/>
      <c r="P620" s="251"/>
      <c r="Q620" s="250"/>
      <c r="R620" s="250"/>
      <c r="S620" s="250"/>
      <c r="T620" s="250"/>
      <c r="U620" s="250"/>
      <c r="V620" s="250"/>
      <c r="W620" s="250"/>
    </row>
    <row r="621" spans="1:23" s="5" customFormat="1" ht="23.25" customHeight="1">
      <c r="A621" s="240"/>
      <c r="B621" s="241"/>
      <c r="C621" s="24"/>
      <c r="D621" s="135" t="s">
        <v>276</v>
      </c>
      <c r="E621" s="140" t="s">
        <v>285</v>
      </c>
      <c r="L621" s="139">
        <v>2</v>
      </c>
      <c r="M621" s="5" t="s">
        <v>25</v>
      </c>
      <c r="N621" s="249">
        <f t="shared" si="30"/>
        <v>2</v>
      </c>
      <c r="O621" s="250"/>
      <c r="P621" s="251"/>
      <c r="Q621" s="250"/>
      <c r="R621" s="250"/>
      <c r="S621" s="250"/>
      <c r="T621" s="250"/>
      <c r="U621" s="250"/>
      <c r="V621" s="250"/>
      <c r="W621" s="250"/>
    </row>
    <row r="622" spans="1:23" s="5" customFormat="1" ht="23.25" customHeight="1">
      <c r="A622" s="240"/>
      <c r="B622" s="241"/>
      <c r="C622" s="24"/>
      <c r="D622" s="135" t="s">
        <v>278</v>
      </c>
      <c r="E622" s="140" t="s">
        <v>285</v>
      </c>
      <c r="L622" s="139">
        <v>1</v>
      </c>
      <c r="M622" s="5" t="s">
        <v>25</v>
      </c>
      <c r="N622" s="249">
        <f t="shared" si="30"/>
        <v>1</v>
      </c>
      <c r="O622" s="250"/>
      <c r="P622" s="251"/>
      <c r="Q622" s="250"/>
      <c r="R622" s="250"/>
      <c r="S622" s="250"/>
      <c r="T622" s="250"/>
      <c r="U622" s="250"/>
      <c r="V622" s="250"/>
      <c r="W622" s="250"/>
    </row>
    <row r="623" spans="1:23" s="5" customFormat="1" ht="23.25" customHeight="1">
      <c r="A623" s="240"/>
      <c r="B623" s="241"/>
      <c r="C623" s="24"/>
      <c r="D623" s="135" t="s">
        <v>292</v>
      </c>
      <c r="E623" s="140" t="s">
        <v>285</v>
      </c>
      <c r="L623" s="139">
        <v>4</v>
      </c>
      <c r="M623" s="5" t="s">
        <v>25</v>
      </c>
      <c r="N623" s="249">
        <f t="shared" si="30"/>
        <v>4</v>
      </c>
      <c r="O623" s="250"/>
      <c r="P623" s="251"/>
      <c r="Q623" s="250"/>
      <c r="R623" s="250"/>
      <c r="S623" s="250"/>
      <c r="T623" s="250"/>
      <c r="U623" s="250"/>
      <c r="V623" s="250"/>
      <c r="W623" s="250"/>
    </row>
    <row r="624" spans="1:23" s="5" customFormat="1" ht="23.25" customHeight="1">
      <c r="A624" s="240"/>
      <c r="B624" s="241"/>
      <c r="C624" s="24"/>
      <c r="D624" s="135" t="s">
        <v>293</v>
      </c>
      <c r="E624" s="140" t="s">
        <v>285</v>
      </c>
      <c r="L624" s="139">
        <v>4</v>
      </c>
      <c r="M624" s="5" t="s">
        <v>25</v>
      </c>
      <c r="N624" s="249">
        <f t="shared" si="30"/>
        <v>4</v>
      </c>
      <c r="O624" s="250"/>
      <c r="P624" s="251"/>
      <c r="Q624" s="250"/>
      <c r="R624" s="250"/>
      <c r="S624" s="250"/>
      <c r="T624" s="250"/>
      <c r="U624" s="250"/>
      <c r="V624" s="250"/>
      <c r="W624" s="250"/>
    </row>
    <row r="625" spans="1:23" s="5" customFormat="1" ht="23.25" customHeight="1">
      <c r="A625" s="240"/>
      <c r="B625" s="241"/>
      <c r="C625" s="24"/>
      <c r="D625" s="135"/>
      <c r="L625" s="141" t="s">
        <v>23</v>
      </c>
      <c r="M625" s="5" t="s">
        <v>25</v>
      </c>
      <c r="N625" s="252">
        <f>SUM(N617:N624)</f>
        <v>15</v>
      </c>
      <c r="O625" s="250"/>
      <c r="P625" s="251"/>
      <c r="Q625" s="250"/>
      <c r="R625" s="250"/>
      <c r="S625" s="250"/>
      <c r="T625" s="250"/>
      <c r="U625" s="250"/>
      <c r="V625" s="250"/>
      <c r="W625" s="250"/>
    </row>
    <row r="626" spans="1:23" s="142" customFormat="1" ht="33.75">
      <c r="A626" s="243" t="s">
        <v>65</v>
      </c>
      <c r="B626" s="131" t="s">
        <v>518</v>
      </c>
      <c r="C626" s="137" t="s">
        <v>143</v>
      </c>
      <c r="D626" s="138" t="s">
        <v>144</v>
      </c>
      <c r="E626" s="140" t="s">
        <v>20</v>
      </c>
      <c r="L626" s="141"/>
      <c r="M626" s="5"/>
      <c r="N626" s="257"/>
      <c r="O626" s="255">
        <f>N628</f>
        <v>6</v>
      </c>
      <c r="P626" s="258">
        <v>347.59</v>
      </c>
      <c r="Q626" s="256"/>
      <c r="R626" s="256"/>
      <c r="S626" s="256"/>
      <c r="T626" s="256"/>
      <c r="U626" s="256"/>
      <c r="V626" s="256"/>
      <c r="W626" s="256"/>
    </row>
    <row r="627" spans="1:23" s="5" customFormat="1" ht="23.25" customHeight="1">
      <c r="A627" s="240"/>
      <c r="B627" s="241"/>
      <c r="C627" s="24"/>
      <c r="D627" s="135" t="s">
        <v>311</v>
      </c>
      <c r="E627" s="140" t="s">
        <v>20</v>
      </c>
      <c r="L627" s="139">
        <v>6</v>
      </c>
      <c r="M627" s="5" t="s">
        <v>25</v>
      </c>
      <c r="N627" s="249">
        <f>ROUND(PRODUCT(F627:L627),2)</f>
        <v>6</v>
      </c>
      <c r="O627" s="250"/>
      <c r="P627" s="251"/>
      <c r="Q627" s="250"/>
      <c r="R627" s="250"/>
      <c r="S627" s="250"/>
      <c r="T627" s="250"/>
      <c r="U627" s="250"/>
      <c r="V627" s="250"/>
      <c r="W627" s="250"/>
    </row>
    <row r="628" spans="1:23" s="5" customFormat="1" ht="23.25" customHeight="1">
      <c r="A628" s="240"/>
      <c r="B628" s="241"/>
      <c r="C628" s="24"/>
      <c r="D628" s="135"/>
      <c r="L628" s="141" t="s">
        <v>23</v>
      </c>
      <c r="M628" s="5" t="s">
        <v>25</v>
      </c>
      <c r="N628" s="252">
        <f>N627</f>
        <v>6</v>
      </c>
      <c r="O628" s="250"/>
      <c r="P628" s="251"/>
      <c r="Q628" s="250"/>
      <c r="R628" s="250"/>
      <c r="S628" s="250"/>
      <c r="T628" s="250"/>
      <c r="U628" s="250"/>
      <c r="V628" s="250"/>
      <c r="W628" s="250"/>
    </row>
    <row r="629" spans="1:23" s="142" customFormat="1" ht="33.75">
      <c r="A629" s="243" t="s">
        <v>66</v>
      </c>
      <c r="B629" s="131" t="s">
        <v>518</v>
      </c>
      <c r="C629" s="137" t="s">
        <v>145</v>
      </c>
      <c r="D629" s="138" t="s">
        <v>146</v>
      </c>
      <c r="E629" s="140" t="s">
        <v>20</v>
      </c>
      <c r="L629" s="141"/>
      <c r="M629" s="5"/>
      <c r="N629" s="257"/>
      <c r="O629" s="255">
        <f>N631</f>
        <v>1</v>
      </c>
      <c r="P629" s="258">
        <v>303.25</v>
      </c>
      <c r="Q629" s="256"/>
      <c r="R629" s="256"/>
      <c r="S629" s="256"/>
      <c r="T629" s="256"/>
      <c r="U629" s="256"/>
      <c r="V629" s="256"/>
      <c r="W629" s="256"/>
    </row>
    <row r="630" spans="1:23" s="5" customFormat="1" ht="23.25" customHeight="1">
      <c r="A630" s="240"/>
      <c r="B630" s="241"/>
      <c r="C630" s="24"/>
      <c r="D630" s="135" t="s">
        <v>311</v>
      </c>
      <c r="E630" s="140" t="s">
        <v>20</v>
      </c>
      <c r="L630" s="139">
        <v>1</v>
      </c>
      <c r="M630" s="5" t="s">
        <v>25</v>
      </c>
      <c r="N630" s="249">
        <f>ROUND(PRODUCT(F630:L630),2)</f>
        <v>1</v>
      </c>
      <c r="O630" s="250"/>
      <c r="P630" s="251"/>
      <c r="Q630" s="250"/>
      <c r="R630" s="250"/>
      <c r="S630" s="250"/>
      <c r="T630" s="250"/>
      <c r="U630" s="250"/>
      <c r="V630" s="250"/>
      <c r="W630" s="250"/>
    </row>
    <row r="631" spans="1:23" s="5" customFormat="1" ht="23.25" customHeight="1">
      <c r="A631" s="240"/>
      <c r="B631" s="241"/>
      <c r="C631" s="24"/>
      <c r="D631" s="135"/>
      <c r="L631" s="141" t="s">
        <v>23</v>
      </c>
      <c r="M631" s="5" t="s">
        <v>25</v>
      </c>
      <c r="N631" s="252">
        <f>N630</f>
        <v>1</v>
      </c>
      <c r="O631" s="250"/>
      <c r="P631" s="251"/>
      <c r="Q631" s="250"/>
      <c r="R631" s="250"/>
      <c r="S631" s="250"/>
      <c r="T631" s="250"/>
      <c r="U631" s="250"/>
      <c r="V631" s="250"/>
      <c r="W631" s="250"/>
    </row>
    <row r="632" spans="1:23" s="142" customFormat="1" ht="22.5">
      <c r="A632" s="243" t="s">
        <v>67</v>
      </c>
      <c r="B632" s="241" t="s">
        <v>351</v>
      </c>
      <c r="C632" s="137">
        <v>86888</v>
      </c>
      <c r="D632" s="138" t="s">
        <v>541</v>
      </c>
      <c r="E632" s="140" t="s">
        <v>297</v>
      </c>
      <c r="L632" s="141"/>
      <c r="M632" s="5"/>
      <c r="N632" s="257"/>
      <c r="O632" s="255">
        <f>N641</f>
        <v>11</v>
      </c>
      <c r="P632" s="258">
        <v>345.59</v>
      </c>
      <c r="Q632" s="256"/>
      <c r="R632" s="256"/>
      <c r="S632" s="256"/>
      <c r="T632" s="256"/>
      <c r="U632" s="256"/>
      <c r="V632" s="256"/>
      <c r="W632" s="256"/>
    </row>
    <row r="633" spans="1:23" s="5" customFormat="1" ht="23.25" customHeight="1">
      <c r="A633" s="240"/>
      <c r="B633" s="241"/>
      <c r="C633" s="24"/>
      <c r="D633" s="135" t="s">
        <v>288</v>
      </c>
      <c r="E633" s="140" t="s">
        <v>297</v>
      </c>
      <c r="L633" s="139">
        <v>1</v>
      </c>
      <c r="M633" s="5" t="s">
        <v>25</v>
      </c>
      <c r="N633" s="249">
        <f t="shared" ref="N633:N640" si="31">ROUND(PRODUCT(F633:L633),2)</f>
        <v>1</v>
      </c>
      <c r="O633" s="250"/>
      <c r="P633" s="251"/>
      <c r="Q633" s="250"/>
      <c r="R633" s="250"/>
      <c r="S633" s="250"/>
      <c r="T633" s="250"/>
      <c r="U633" s="250"/>
      <c r="V633" s="250"/>
      <c r="W633" s="250"/>
    </row>
    <row r="634" spans="1:23" s="5" customFormat="1" ht="23.25" customHeight="1">
      <c r="A634" s="240"/>
      <c r="B634" s="241"/>
      <c r="C634" s="24"/>
      <c r="D634" s="135" t="s">
        <v>289</v>
      </c>
      <c r="E634" s="140" t="s">
        <v>297</v>
      </c>
      <c r="L634" s="139">
        <v>1</v>
      </c>
      <c r="M634" s="5" t="s">
        <v>25</v>
      </c>
      <c r="N634" s="249">
        <f t="shared" si="31"/>
        <v>1</v>
      </c>
      <c r="O634" s="250"/>
      <c r="P634" s="251"/>
      <c r="Q634" s="250"/>
      <c r="R634" s="250"/>
      <c r="S634" s="250"/>
      <c r="T634" s="250"/>
      <c r="U634" s="250"/>
      <c r="V634" s="250"/>
      <c r="W634" s="250"/>
    </row>
    <row r="635" spans="1:23" s="5" customFormat="1" ht="23.25" customHeight="1">
      <c r="A635" s="240"/>
      <c r="B635" s="241"/>
      <c r="C635" s="24"/>
      <c r="D635" s="209" t="s">
        <v>271</v>
      </c>
      <c r="E635" s="140" t="s">
        <v>297</v>
      </c>
      <c r="L635" s="139">
        <v>1</v>
      </c>
      <c r="M635" s="5" t="s">
        <v>25</v>
      </c>
      <c r="N635" s="249">
        <f t="shared" si="31"/>
        <v>1</v>
      </c>
      <c r="O635" s="250"/>
      <c r="P635" s="251"/>
      <c r="Q635" s="250"/>
      <c r="R635" s="250"/>
      <c r="S635" s="250"/>
      <c r="T635" s="250"/>
      <c r="U635" s="250"/>
      <c r="V635" s="250"/>
      <c r="W635" s="250"/>
    </row>
    <row r="636" spans="1:23" s="5" customFormat="1" ht="23.25" customHeight="1">
      <c r="A636" s="240"/>
      <c r="B636" s="241"/>
      <c r="C636" s="24"/>
      <c r="D636" s="209" t="s">
        <v>272</v>
      </c>
      <c r="E636" s="140" t="s">
        <v>297</v>
      </c>
      <c r="L636" s="139">
        <v>1</v>
      </c>
      <c r="M636" s="5" t="s">
        <v>25</v>
      </c>
      <c r="N636" s="249">
        <f t="shared" si="31"/>
        <v>1</v>
      </c>
      <c r="O636" s="250"/>
      <c r="P636" s="251"/>
      <c r="Q636" s="250"/>
      <c r="R636" s="250"/>
      <c r="S636" s="250"/>
      <c r="T636" s="250"/>
      <c r="U636" s="250"/>
      <c r="V636" s="250"/>
      <c r="W636" s="250"/>
    </row>
    <row r="637" spans="1:23" s="5" customFormat="1" ht="23.25" customHeight="1">
      <c r="A637" s="240"/>
      <c r="B637" s="241"/>
      <c r="C637" s="24"/>
      <c r="D637" s="135" t="s">
        <v>276</v>
      </c>
      <c r="E637" s="140" t="s">
        <v>297</v>
      </c>
      <c r="L637" s="139">
        <v>2</v>
      </c>
      <c r="M637" s="5" t="s">
        <v>25</v>
      </c>
      <c r="N637" s="249">
        <f t="shared" si="31"/>
        <v>2</v>
      </c>
      <c r="O637" s="250"/>
      <c r="P637" s="251"/>
      <c r="Q637" s="250"/>
      <c r="R637" s="250"/>
      <c r="S637" s="250"/>
      <c r="T637" s="250"/>
      <c r="U637" s="250"/>
      <c r="V637" s="250"/>
      <c r="W637" s="250"/>
    </row>
    <row r="638" spans="1:23" s="5" customFormat="1" ht="23.25" customHeight="1">
      <c r="A638" s="240"/>
      <c r="B638" s="241"/>
      <c r="C638" s="24"/>
      <c r="D638" s="135" t="s">
        <v>278</v>
      </c>
      <c r="E638" s="140" t="s">
        <v>297</v>
      </c>
      <c r="L638" s="139">
        <v>1</v>
      </c>
      <c r="M638" s="5" t="s">
        <v>25</v>
      </c>
      <c r="N638" s="249">
        <f t="shared" si="31"/>
        <v>1</v>
      </c>
      <c r="O638" s="250"/>
      <c r="P638" s="251"/>
      <c r="Q638" s="250"/>
      <c r="R638" s="250"/>
      <c r="S638" s="250"/>
      <c r="T638" s="250"/>
      <c r="U638" s="250"/>
      <c r="V638" s="250"/>
      <c r="W638" s="250"/>
    </row>
    <row r="639" spans="1:23" s="5" customFormat="1" ht="23.25" customHeight="1">
      <c r="A639" s="240"/>
      <c r="B639" s="241"/>
      <c r="C639" s="24"/>
      <c r="D639" s="135" t="s">
        <v>292</v>
      </c>
      <c r="E639" s="140" t="s">
        <v>297</v>
      </c>
      <c r="L639" s="139">
        <v>2</v>
      </c>
      <c r="M639" s="5" t="s">
        <v>25</v>
      </c>
      <c r="N639" s="249">
        <f t="shared" si="31"/>
        <v>2</v>
      </c>
      <c r="O639" s="250"/>
      <c r="P639" s="251"/>
      <c r="Q639" s="250"/>
      <c r="R639" s="250"/>
      <c r="S639" s="250"/>
      <c r="T639" s="250"/>
      <c r="U639" s="250"/>
      <c r="V639" s="250"/>
      <c r="W639" s="250"/>
    </row>
    <row r="640" spans="1:23" s="5" customFormat="1" ht="23.25" customHeight="1">
      <c r="A640" s="240"/>
      <c r="B640" s="241"/>
      <c r="C640" s="24"/>
      <c r="D640" s="135" t="s">
        <v>293</v>
      </c>
      <c r="E640" s="140" t="s">
        <v>297</v>
      </c>
      <c r="L640" s="139">
        <v>2</v>
      </c>
      <c r="M640" s="5" t="s">
        <v>25</v>
      </c>
      <c r="N640" s="249">
        <f t="shared" si="31"/>
        <v>2</v>
      </c>
      <c r="O640" s="250"/>
      <c r="P640" s="251"/>
      <c r="Q640" s="250"/>
      <c r="R640" s="250"/>
      <c r="S640" s="250"/>
      <c r="T640" s="250"/>
      <c r="U640" s="250"/>
      <c r="V640" s="250"/>
      <c r="W640" s="250"/>
    </row>
    <row r="641" spans="1:23" s="5" customFormat="1" ht="23.25" customHeight="1">
      <c r="A641" s="240"/>
      <c r="B641" s="241"/>
      <c r="C641" s="24"/>
      <c r="D641" s="135"/>
      <c r="L641" s="141" t="s">
        <v>23</v>
      </c>
      <c r="M641" s="5" t="s">
        <v>25</v>
      </c>
      <c r="N641" s="252">
        <f>SUM(N633:N640)</f>
        <v>11</v>
      </c>
      <c r="O641" s="250"/>
      <c r="P641" s="251"/>
      <c r="Q641" s="250"/>
      <c r="R641" s="250"/>
      <c r="S641" s="250"/>
      <c r="T641" s="250"/>
      <c r="U641" s="250"/>
      <c r="V641" s="250"/>
      <c r="W641" s="250"/>
    </row>
    <row r="642" spans="1:23" s="142" customFormat="1">
      <c r="A642" s="243" t="s">
        <v>68</v>
      </c>
      <c r="B642" s="241" t="s">
        <v>351</v>
      </c>
      <c r="C642" s="137">
        <v>95544</v>
      </c>
      <c r="D642" s="138" t="s">
        <v>542</v>
      </c>
      <c r="E642" s="140" t="s">
        <v>20</v>
      </c>
      <c r="L642" s="141"/>
      <c r="M642" s="5"/>
      <c r="N642" s="257"/>
      <c r="O642" s="255">
        <f>N651</f>
        <v>11</v>
      </c>
      <c r="P642" s="258">
        <v>66.2</v>
      </c>
      <c r="Q642" s="256"/>
      <c r="R642" s="256"/>
      <c r="S642" s="256"/>
      <c r="T642" s="256"/>
      <c r="U642" s="256"/>
      <c r="V642" s="256"/>
      <c r="W642" s="256"/>
    </row>
    <row r="643" spans="1:23" s="5" customFormat="1" ht="23.25" customHeight="1">
      <c r="A643" s="240"/>
      <c r="B643" s="241"/>
      <c r="C643" s="24"/>
      <c r="D643" s="135" t="s">
        <v>288</v>
      </c>
      <c r="E643" s="140" t="s">
        <v>20</v>
      </c>
      <c r="L643" s="139">
        <v>1</v>
      </c>
      <c r="M643" s="5" t="s">
        <v>25</v>
      </c>
      <c r="N643" s="249">
        <f t="shared" ref="N643:N650" si="32">ROUND(PRODUCT(F643:L643),2)</f>
        <v>1</v>
      </c>
      <c r="O643" s="250"/>
      <c r="P643" s="251"/>
      <c r="Q643" s="250"/>
      <c r="R643" s="250"/>
      <c r="S643" s="250"/>
      <c r="T643" s="250"/>
      <c r="U643" s="250"/>
      <c r="V643" s="250"/>
      <c r="W643" s="250"/>
    </row>
    <row r="644" spans="1:23" s="5" customFormat="1" ht="23.25" customHeight="1">
      <c r="A644" s="240"/>
      <c r="B644" s="241"/>
      <c r="C644" s="24"/>
      <c r="D644" s="135" t="s">
        <v>289</v>
      </c>
      <c r="E644" s="140" t="s">
        <v>20</v>
      </c>
      <c r="L644" s="139">
        <v>1</v>
      </c>
      <c r="M644" s="5" t="s">
        <v>25</v>
      </c>
      <c r="N644" s="249">
        <f t="shared" si="32"/>
        <v>1</v>
      </c>
      <c r="O644" s="250"/>
      <c r="P644" s="251"/>
      <c r="Q644" s="250"/>
      <c r="R644" s="250"/>
      <c r="S644" s="250"/>
      <c r="T644" s="250"/>
      <c r="U644" s="250"/>
      <c r="V644" s="250"/>
      <c r="W644" s="250"/>
    </row>
    <row r="645" spans="1:23" s="5" customFormat="1" ht="23.25" customHeight="1">
      <c r="A645" s="240"/>
      <c r="B645" s="241"/>
      <c r="C645" s="24"/>
      <c r="D645" s="209" t="s">
        <v>300</v>
      </c>
      <c r="E645" s="140" t="s">
        <v>20</v>
      </c>
      <c r="L645" s="139">
        <v>1</v>
      </c>
      <c r="M645" s="5" t="s">
        <v>25</v>
      </c>
      <c r="N645" s="249">
        <f t="shared" si="32"/>
        <v>1</v>
      </c>
      <c r="O645" s="250"/>
      <c r="P645" s="251"/>
      <c r="Q645" s="250"/>
      <c r="R645" s="250"/>
      <c r="S645" s="250"/>
      <c r="T645" s="250"/>
      <c r="U645" s="250"/>
      <c r="V645" s="250"/>
      <c r="W645" s="250"/>
    </row>
    <row r="646" spans="1:23" s="5" customFormat="1" ht="23.25" customHeight="1">
      <c r="A646" s="240"/>
      <c r="B646" s="241"/>
      <c r="C646" s="24"/>
      <c r="D646" s="209" t="s">
        <v>272</v>
      </c>
      <c r="E646" s="140" t="s">
        <v>20</v>
      </c>
      <c r="L646" s="139">
        <v>1</v>
      </c>
      <c r="M646" s="5" t="s">
        <v>25</v>
      </c>
      <c r="N646" s="249">
        <f t="shared" si="32"/>
        <v>1</v>
      </c>
      <c r="O646" s="250"/>
      <c r="P646" s="251"/>
      <c r="Q646" s="250"/>
      <c r="R646" s="250"/>
      <c r="S646" s="250"/>
      <c r="T646" s="250"/>
      <c r="U646" s="250"/>
      <c r="V646" s="250"/>
      <c r="W646" s="250"/>
    </row>
    <row r="647" spans="1:23" s="5" customFormat="1" ht="23.25" customHeight="1">
      <c r="A647" s="240"/>
      <c r="B647" s="241"/>
      <c r="C647" s="24"/>
      <c r="D647" s="135" t="s">
        <v>276</v>
      </c>
      <c r="E647" s="140" t="s">
        <v>20</v>
      </c>
      <c r="L647" s="139">
        <v>2</v>
      </c>
      <c r="M647" s="5" t="s">
        <v>25</v>
      </c>
      <c r="N647" s="249">
        <f t="shared" si="32"/>
        <v>2</v>
      </c>
      <c r="O647" s="250"/>
      <c r="P647" s="251"/>
      <c r="Q647" s="250"/>
      <c r="R647" s="250"/>
      <c r="S647" s="250"/>
      <c r="T647" s="250"/>
      <c r="U647" s="250"/>
      <c r="V647" s="250"/>
      <c r="W647" s="250"/>
    </row>
    <row r="648" spans="1:23" s="5" customFormat="1" ht="23.25" customHeight="1">
      <c r="A648" s="240"/>
      <c r="B648" s="241"/>
      <c r="C648" s="24"/>
      <c r="D648" s="135" t="s">
        <v>278</v>
      </c>
      <c r="E648" s="140" t="s">
        <v>20</v>
      </c>
      <c r="L648" s="139">
        <v>1</v>
      </c>
      <c r="M648" s="5" t="s">
        <v>25</v>
      </c>
      <c r="N648" s="249">
        <f t="shared" si="32"/>
        <v>1</v>
      </c>
      <c r="O648" s="250"/>
      <c r="P648" s="251"/>
      <c r="Q648" s="250"/>
      <c r="R648" s="250"/>
      <c r="S648" s="250"/>
      <c r="T648" s="250"/>
      <c r="U648" s="250"/>
      <c r="V648" s="250"/>
      <c r="W648" s="250"/>
    </row>
    <row r="649" spans="1:23" s="5" customFormat="1" ht="23.25" customHeight="1">
      <c r="A649" s="240"/>
      <c r="B649" s="241"/>
      <c r="C649" s="24"/>
      <c r="D649" s="135" t="s">
        <v>292</v>
      </c>
      <c r="E649" s="140" t="s">
        <v>20</v>
      </c>
      <c r="L649" s="139">
        <v>2</v>
      </c>
      <c r="M649" s="5" t="s">
        <v>25</v>
      </c>
      <c r="N649" s="249">
        <f t="shared" si="32"/>
        <v>2</v>
      </c>
      <c r="O649" s="250"/>
      <c r="P649" s="251"/>
      <c r="Q649" s="250"/>
      <c r="R649" s="250"/>
      <c r="S649" s="250"/>
      <c r="T649" s="250"/>
      <c r="U649" s="250"/>
      <c r="V649" s="250"/>
      <c r="W649" s="250"/>
    </row>
    <row r="650" spans="1:23" s="5" customFormat="1" ht="23.25" customHeight="1">
      <c r="A650" s="240"/>
      <c r="B650" s="241"/>
      <c r="C650" s="24"/>
      <c r="D650" s="135" t="s">
        <v>293</v>
      </c>
      <c r="E650" s="140" t="s">
        <v>20</v>
      </c>
      <c r="L650" s="139">
        <v>2</v>
      </c>
      <c r="M650" s="5" t="s">
        <v>25</v>
      </c>
      <c r="N650" s="249">
        <f t="shared" si="32"/>
        <v>2</v>
      </c>
      <c r="O650" s="250"/>
      <c r="P650" s="251"/>
      <c r="Q650" s="250"/>
      <c r="R650" s="250"/>
      <c r="S650" s="250"/>
      <c r="T650" s="250"/>
      <c r="U650" s="250"/>
      <c r="V650" s="250"/>
      <c r="W650" s="250"/>
    </row>
    <row r="651" spans="1:23" s="5" customFormat="1" ht="23.25" customHeight="1">
      <c r="A651" s="240"/>
      <c r="B651" s="241"/>
      <c r="C651" s="24"/>
      <c r="D651" s="135"/>
      <c r="L651" s="141" t="s">
        <v>23</v>
      </c>
      <c r="M651" s="5" t="s">
        <v>25</v>
      </c>
      <c r="N651" s="252">
        <f>SUM(N643:N650)</f>
        <v>11</v>
      </c>
      <c r="O651" s="250"/>
      <c r="P651" s="251"/>
      <c r="Q651" s="250"/>
      <c r="R651" s="250"/>
      <c r="S651" s="250"/>
      <c r="T651" s="250"/>
      <c r="U651" s="250"/>
      <c r="V651" s="250"/>
      <c r="W651" s="250"/>
    </row>
    <row r="652" spans="1:23" s="142" customFormat="1" ht="22.5">
      <c r="A652" s="243" t="s">
        <v>69</v>
      </c>
      <c r="B652" s="131" t="s">
        <v>518</v>
      </c>
      <c r="C652" s="137" t="s">
        <v>362</v>
      </c>
      <c r="D652" s="138" t="s">
        <v>361</v>
      </c>
      <c r="E652" s="140" t="s">
        <v>18</v>
      </c>
      <c r="L652" s="141"/>
      <c r="M652" s="5"/>
      <c r="N652" s="257"/>
      <c r="O652" s="256">
        <f>N654</f>
        <v>2.88</v>
      </c>
      <c r="P652" s="258">
        <v>300</v>
      </c>
      <c r="Q652" s="256"/>
      <c r="R652" s="256"/>
      <c r="S652" s="256"/>
      <c r="T652" s="256"/>
      <c r="U652" s="256"/>
      <c r="V652" s="256"/>
      <c r="W652" s="256"/>
    </row>
    <row r="653" spans="1:23" s="5" customFormat="1" ht="23.25" customHeight="1">
      <c r="A653" s="240"/>
      <c r="B653" s="241"/>
      <c r="C653" s="24"/>
      <c r="D653" s="135" t="s">
        <v>312</v>
      </c>
      <c r="E653" s="140" t="s">
        <v>18</v>
      </c>
      <c r="F653" s="5">
        <v>1.2</v>
      </c>
      <c r="H653" s="5">
        <v>0.6</v>
      </c>
      <c r="L653" s="139">
        <v>4</v>
      </c>
      <c r="M653" s="5" t="s">
        <v>25</v>
      </c>
      <c r="N653" s="249">
        <f>ROUND(PRODUCT(F653:L653),2)</f>
        <v>2.88</v>
      </c>
      <c r="O653" s="250"/>
      <c r="P653" s="251"/>
      <c r="Q653" s="250"/>
      <c r="R653" s="250"/>
      <c r="S653" s="250"/>
      <c r="T653" s="250"/>
      <c r="U653" s="250"/>
      <c r="V653" s="250"/>
      <c r="W653" s="250"/>
    </row>
    <row r="654" spans="1:23" s="5" customFormat="1" ht="23.25" customHeight="1">
      <c r="A654" s="240"/>
      <c r="B654" s="241"/>
      <c r="C654" s="24"/>
      <c r="D654" s="135"/>
      <c r="L654" s="141" t="s">
        <v>23</v>
      </c>
      <c r="M654" s="5" t="s">
        <v>25</v>
      </c>
      <c r="N654" s="257">
        <f>N653</f>
        <v>2.88</v>
      </c>
      <c r="O654" s="250"/>
      <c r="P654" s="251"/>
      <c r="Q654" s="250"/>
      <c r="R654" s="250"/>
      <c r="S654" s="250"/>
      <c r="T654" s="250"/>
      <c r="U654" s="250"/>
      <c r="V654" s="250"/>
      <c r="W654" s="250"/>
    </row>
    <row r="655" spans="1:23" s="142" customFormat="1" ht="22.5">
      <c r="A655" s="243" t="s">
        <v>70</v>
      </c>
      <c r="B655" s="241" t="s">
        <v>351</v>
      </c>
      <c r="C655" s="137">
        <v>86901</v>
      </c>
      <c r="D655" s="138" t="s">
        <v>543</v>
      </c>
      <c r="E655" s="140" t="s">
        <v>20</v>
      </c>
      <c r="L655" s="141"/>
      <c r="M655" s="5"/>
      <c r="N655" s="257"/>
      <c r="O655" s="255">
        <f>N660</f>
        <v>4</v>
      </c>
      <c r="P655" s="258">
        <v>110.77</v>
      </c>
      <c r="Q655" s="256"/>
      <c r="R655" s="256"/>
      <c r="S655" s="256"/>
      <c r="T655" s="256"/>
      <c r="U655" s="256"/>
      <c r="V655" s="256"/>
      <c r="W655" s="256"/>
    </row>
    <row r="656" spans="1:23" s="5" customFormat="1" ht="23.25" customHeight="1">
      <c r="A656" s="240"/>
      <c r="B656" s="241"/>
      <c r="C656" s="24"/>
      <c r="D656" s="135" t="s">
        <v>288</v>
      </c>
      <c r="E656" s="140" t="s">
        <v>20</v>
      </c>
      <c r="L656" s="139">
        <v>1</v>
      </c>
      <c r="M656" s="5" t="s">
        <v>25</v>
      </c>
      <c r="N656" s="249">
        <f>ROUND(PRODUCT(F656:L656),2)</f>
        <v>1</v>
      </c>
      <c r="O656" s="250"/>
      <c r="P656" s="251"/>
      <c r="Q656" s="250"/>
      <c r="R656" s="250"/>
      <c r="S656" s="250"/>
      <c r="T656" s="250"/>
      <c r="U656" s="250"/>
      <c r="V656" s="250"/>
      <c r="W656" s="250"/>
    </row>
    <row r="657" spans="1:23" s="5" customFormat="1" ht="23.25" customHeight="1">
      <c r="A657" s="240"/>
      <c r="B657" s="241"/>
      <c r="C657" s="24"/>
      <c r="D657" s="135" t="s">
        <v>289</v>
      </c>
      <c r="E657" s="140" t="s">
        <v>20</v>
      </c>
      <c r="L657" s="139">
        <v>1</v>
      </c>
      <c r="M657" s="5" t="s">
        <v>25</v>
      </c>
      <c r="N657" s="249">
        <f>ROUND(PRODUCT(F657:L657),2)</f>
        <v>1</v>
      </c>
      <c r="O657" s="250"/>
      <c r="P657" s="251"/>
      <c r="Q657" s="250"/>
      <c r="R657" s="250"/>
      <c r="S657" s="250"/>
      <c r="T657" s="250"/>
      <c r="U657" s="250"/>
      <c r="V657" s="250"/>
      <c r="W657" s="250"/>
    </row>
    <row r="658" spans="1:23" s="5" customFormat="1" ht="23.25" customHeight="1">
      <c r="A658" s="240"/>
      <c r="B658" s="241"/>
      <c r="C658" s="24"/>
      <c r="D658" s="209" t="s">
        <v>300</v>
      </c>
      <c r="E658" s="140" t="s">
        <v>20</v>
      </c>
      <c r="L658" s="139">
        <v>1</v>
      </c>
      <c r="M658" s="5" t="s">
        <v>25</v>
      </c>
      <c r="N658" s="249">
        <f>ROUND(PRODUCT(F658:L658),2)</f>
        <v>1</v>
      </c>
      <c r="O658" s="250"/>
      <c r="P658" s="251"/>
      <c r="Q658" s="250"/>
      <c r="R658" s="250"/>
      <c r="S658" s="250"/>
      <c r="T658" s="250"/>
      <c r="U658" s="250"/>
      <c r="V658" s="250"/>
      <c r="W658" s="250"/>
    </row>
    <row r="659" spans="1:23" s="5" customFormat="1" ht="23.25" customHeight="1">
      <c r="A659" s="240"/>
      <c r="B659" s="241"/>
      <c r="C659" s="24"/>
      <c r="D659" s="209" t="s">
        <v>272</v>
      </c>
      <c r="E659" s="140" t="s">
        <v>20</v>
      </c>
      <c r="L659" s="139">
        <v>1</v>
      </c>
      <c r="M659" s="5" t="s">
        <v>25</v>
      </c>
      <c r="N659" s="249">
        <f>ROUND(PRODUCT(F659:L659),2)</f>
        <v>1</v>
      </c>
      <c r="O659" s="250"/>
      <c r="P659" s="251"/>
      <c r="Q659" s="250"/>
      <c r="R659" s="250"/>
      <c r="S659" s="250"/>
      <c r="T659" s="250"/>
      <c r="U659" s="250"/>
      <c r="V659" s="250"/>
      <c r="W659" s="250"/>
    </row>
    <row r="660" spans="1:23" s="5" customFormat="1" ht="23.25" customHeight="1">
      <c r="A660" s="240"/>
      <c r="B660" s="241"/>
      <c r="C660" s="24"/>
      <c r="D660" s="135"/>
      <c r="L660" s="141" t="s">
        <v>23</v>
      </c>
      <c r="M660" s="5" t="s">
        <v>25</v>
      </c>
      <c r="N660" s="252">
        <f>SUM(N656:N659)</f>
        <v>4</v>
      </c>
      <c r="O660" s="250"/>
      <c r="P660" s="251"/>
      <c r="Q660" s="250"/>
      <c r="R660" s="250"/>
      <c r="S660" s="250"/>
      <c r="T660" s="250"/>
      <c r="U660" s="250"/>
      <c r="V660" s="250"/>
      <c r="W660" s="250"/>
    </row>
    <row r="661" spans="1:23" s="142" customFormat="1" ht="22.5">
      <c r="A661" s="243" t="s">
        <v>71</v>
      </c>
      <c r="B661" s="241" t="s">
        <v>351</v>
      </c>
      <c r="C661" s="137">
        <v>86904</v>
      </c>
      <c r="D661" s="138" t="s">
        <v>544</v>
      </c>
      <c r="E661" s="140" t="s">
        <v>20</v>
      </c>
      <c r="L661" s="141"/>
      <c r="M661" s="5"/>
      <c r="N661" s="257"/>
      <c r="O661" s="255">
        <f>N663</f>
        <v>5</v>
      </c>
      <c r="P661" s="258">
        <v>108.63</v>
      </c>
      <c r="Q661" s="256"/>
      <c r="R661" s="256"/>
      <c r="S661" s="256"/>
      <c r="T661" s="256"/>
      <c r="U661" s="256"/>
      <c r="V661" s="256"/>
      <c r="W661" s="256"/>
    </row>
    <row r="662" spans="1:23" s="5" customFormat="1" ht="23.25" customHeight="1">
      <c r="A662" s="240"/>
      <c r="B662" s="241"/>
      <c r="C662" s="24"/>
      <c r="D662" s="136" t="s">
        <v>363</v>
      </c>
      <c r="E662" s="140" t="s">
        <v>20</v>
      </c>
      <c r="L662" s="139">
        <v>5</v>
      </c>
      <c r="M662" s="5" t="s">
        <v>25</v>
      </c>
      <c r="N662" s="249">
        <f>ROUND(PRODUCT(F662:L662),2)</f>
        <v>5</v>
      </c>
      <c r="O662" s="250"/>
      <c r="P662" s="251"/>
      <c r="Q662" s="250"/>
      <c r="R662" s="250"/>
      <c r="S662" s="250"/>
      <c r="T662" s="250"/>
      <c r="U662" s="250"/>
      <c r="V662" s="250"/>
      <c r="W662" s="250"/>
    </row>
    <row r="663" spans="1:23" s="5" customFormat="1" ht="22.5" customHeight="1">
      <c r="A663" s="240"/>
      <c r="B663" s="241"/>
      <c r="C663" s="24"/>
      <c r="D663" s="135"/>
      <c r="L663" s="141" t="s">
        <v>23</v>
      </c>
      <c r="M663" s="5" t="s">
        <v>25</v>
      </c>
      <c r="N663" s="252">
        <f>N662</f>
        <v>5</v>
      </c>
      <c r="O663" s="250"/>
      <c r="P663" s="251"/>
      <c r="Q663" s="250"/>
      <c r="R663" s="250"/>
      <c r="S663" s="250"/>
      <c r="T663" s="250"/>
      <c r="U663" s="250"/>
      <c r="V663" s="250"/>
      <c r="W663" s="250"/>
    </row>
    <row r="664" spans="1:23" s="142" customFormat="1" ht="22.5">
      <c r="A664" s="243" t="s">
        <v>72</v>
      </c>
      <c r="B664" s="241" t="s">
        <v>351</v>
      </c>
      <c r="C664" s="137">
        <v>86906</v>
      </c>
      <c r="D664" s="138" t="s">
        <v>545</v>
      </c>
      <c r="E664" s="140" t="s">
        <v>20</v>
      </c>
      <c r="L664" s="141"/>
      <c r="M664" s="5"/>
      <c r="N664" s="257"/>
      <c r="O664" s="255">
        <f>N673</f>
        <v>8</v>
      </c>
      <c r="P664" s="258">
        <v>63.38</v>
      </c>
      <c r="Q664" s="256"/>
      <c r="R664" s="256"/>
      <c r="S664" s="256"/>
      <c r="T664" s="256"/>
      <c r="U664" s="256"/>
      <c r="V664" s="256"/>
      <c r="W664" s="256"/>
    </row>
    <row r="665" spans="1:23" s="5" customFormat="1" ht="23.25" customHeight="1">
      <c r="A665" s="240"/>
      <c r="B665" s="241"/>
      <c r="C665" s="24"/>
      <c r="D665" s="135" t="s">
        <v>292</v>
      </c>
      <c r="E665" s="140" t="s">
        <v>20</v>
      </c>
      <c r="L665" s="139">
        <v>1</v>
      </c>
      <c r="M665" s="5" t="s">
        <v>25</v>
      </c>
      <c r="N665" s="249">
        <f t="shared" ref="N665:N672" si="33">ROUND(PRODUCT(F665:L665),2)</f>
        <v>1</v>
      </c>
      <c r="O665" s="250"/>
      <c r="P665" s="251"/>
      <c r="Q665" s="250"/>
      <c r="R665" s="250"/>
      <c r="S665" s="250"/>
      <c r="T665" s="250"/>
      <c r="U665" s="250"/>
      <c r="V665" s="250"/>
      <c r="W665" s="250"/>
    </row>
    <row r="666" spans="1:23" s="5" customFormat="1" ht="23.25" customHeight="1">
      <c r="A666" s="240"/>
      <c r="B666" s="241"/>
      <c r="C666" s="24"/>
      <c r="D666" s="135" t="s">
        <v>293</v>
      </c>
      <c r="E666" s="140" t="s">
        <v>20</v>
      </c>
      <c r="L666" s="139">
        <v>1</v>
      </c>
      <c r="M666" s="5" t="s">
        <v>25</v>
      </c>
      <c r="N666" s="249">
        <f t="shared" si="33"/>
        <v>1</v>
      </c>
      <c r="O666" s="250"/>
      <c r="P666" s="251"/>
      <c r="Q666" s="250"/>
      <c r="R666" s="250"/>
      <c r="S666" s="250"/>
      <c r="T666" s="250"/>
      <c r="U666" s="250"/>
      <c r="V666" s="250"/>
      <c r="W666" s="250"/>
    </row>
    <row r="667" spans="1:23" s="5" customFormat="1" ht="23.25" customHeight="1">
      <c r="A667" s="240"/>
      <c r="B667" s="241"/>
      <c r="C667" s="24"/>
      <c r="D667" s="135" t="s">
        <v>276</v>
      </c>
      <c r="E667" s="140" t="s">
        <v>20</v>
      </c>
      <c r="L667" s="139">
        <v>1</v>
      </c>
      <c r="M667" s="5" t="s">
        <v>25</v>
      </c>
      <c r="N667" s="249">
        <f t="shared" si="33"/>
        <v>1</v>
      </c>
      <c r="O667" s="250"/>
      <c r="P667" s="251"/>
      <c r="Q667" s="250"/>
      <c r="R667" s="250"/>
      <c r="S667" s="250"/>
      <c r="T667" s="250"/>
      <c r="U667" s="250"/>
      <c r="V667" s="250"/>
      <c r="W667" s="250"/>
    </row>
    <row r="668" spans="1:23" s="5" customFormat="1" ht="23.25" customHeight="1">
      <c r="A668" s="240"/>
      <c r="B668" s="241"/>
      <c r="C668" s="24"/>
      <c r="D668" s="135" t="s">
        <v>278</v>
      </c>
      <c r="E668" s="140" t="s">
        <v>20</v>
      </c>
      <c r="L668" s="139">
        <v>1</v>
      </c>
      <c r="M668" s="5" t="s">
        <v>25</v>
      </c>
      <c r="N668" s="249">
        <f t="shared" si="33"/>
        <v>1</v>
      </c>
      <c r="O668" s="250"/>
      <c r="P668" s="251"/>
      <c r="Q668" s="250"/>
      <c r="R668" s="250"/>
      <c r="S668" s="250"/>
      <c r="T668" s="250"/>
      <c r="U668" s="250"/>
      <c r="V668" s="250"/>
      <c r="W668" s="250"/>
    </row>
    <row r="669" spans="1:23" s="5" customFormat="1" ht="23.25" customHeight="1">
      <c r="A669" s="240"/>
      <c r="B669" s="241"/>
      <c r="C669" s="24"/>
      <c r="D669" s="135" t="s">
        <v>288</v>
      </c>
      <c r="E669" s="140" t="s">
        <v>20</v>
      </c>
      <c r="L669" s="139">
        <v>1</v>
      </c>
      <c r="M669" s="5" t="s">
        <v>25</v>
      </c>
      <c r="N669" s="249">
        <f t="shared" si="33"/>
        <v>1</v>
      </c>
      <c r="O669" s="250"/>
      <c r="P669" s="251"/>
      <c r="Q669" s="250"/>
      <c r="R669" s="250"/>
      <c r="S669" s="250"/>
      <c r="T669" s="250"/>
      <c r="U669" s="250"/>
      <c r="V669" s="250"/>
      <c r="W669" s="250"/>
    </row>
    <row r="670" spans="1:23" s="5" customFormat="1" ht="23.25" customHeight="1">
      <c r="A670" s="240"/>
      <c r="B670" s="241"/>
      <c r="C670" s="24"/>
      <c r="D670" s="135" t="s">
        <v>289</v>
      </c>
      <c r="E670" s="140" t="s">
        <v>20</v>
      </c>
      <c r="L670" s="139">
        <v>1</v>
      </c>
      <c r="M670" s="5" t="s">
        <v>25</v>
      </c>
      <c r="N670" s="249">
        <f t="shared" si="33"/>
        <v>1</v>
      </c>
      <c r="O670" s="250"/>
      <c r="P670" s="251"/>
      <c r="Q670" s="250"/>
      <c r="R670" s="250"/>
      <c r="S670" s="250"/>
      <c r="T670" s="250"/>
      <c r="U670" s="250"/>
      <c r="V670" s="250"/>
      <c r="W670" s="250"/>
    </row>
    <row r="671" spans="1:23" s="5" customFormat="1" ht="23.25" customHeight="1">
      <c r="A671" s="240"/>
      <c r="B671" s="241"/>
      <c r="C671" s="24"/>
      <c r="D671" s="209" t="s">
        <v>300</v>
      </c>
      <c r="E671" s="140" t="s">
        <v>20</v>
      </c>
      <c r="L671" s="139">
        <v>1</v>
      </c>
      <c r="M671" s="5" t="s">
        <v>25</v>
      </c>
      <c r="N671" s="249">
        <f t="shared" si="33"/>
        <v>1</v>
      </c>
      <c r="O671" s="250"/>
      <c r="P671" s="251"/>
      <c r="Q671" s="250"/>
      <c r="R671" s="250"/>
      <c r="S671" s="250"/>
      <c r="T671" s="250"/>
      <c r="U671" s="250"/>
      <c r="V671" s="250"/>
      <c r="W671" s="250"/>
    </row>
    <row r="672" spans="1:23" s="5" customFormat="1" ht="23.25" customHeight="1">
      <c r="A672" s="240"/>
      <c r="B672" s="241"/>
      <c r="C672" s="24"/>
      <c r="D672" s="209" t="s">
        <v>272</v>
      </c>
      <c r="E672" s="140" t="s">
        <v>20</v>
      </c>
      <c r="L672" s="139">
        <v>1</v>
      </c>
      <c r="N672" s="249">
        <f t="shared" si="33"/>
        <v>1</v>
      </c>
      <c r="O672" s="250"/>
      <c r="P672" s="251"/>
      <c r="Q672" s="250"/>
      <c r="R672" s="250"/>
      <c r="S672" s="250"/>
      <c r="T672" s="250"/>
      <c r="U672" s="250"/>
      <c r="V672" s="250"/>
      <c r="W672" s="250"/>
    </row>
    <row r="673" spans="1:23" s="5" customFormat="1" ht="23.25" customHeight="1">
      <c r="A673" s="240"/>
      <c r="B673" s="241"/>
      <c r="C673" s="24"/>
      <c r="D673" s="135"/>
      <c r="L673" s="141" t="s">
        <v>23</v>
      </c>
      <c r="M673" s="5" t="s">
        <v>25</v>
      </c>
      <c r="N673" s="252">
        <f>SUM(N665:N672)</f>
        <v>8</v>
      </c>
      <c r="O673" s="250"/>
      <c r="P673" s="251"/>
      <c r="Q673" s="250"/>
      <c r="R673" s="250"/>
      <c r="S673" s="250"/>
      <c r="T673" s="250"/>
      <c r="U673" s="250"/>
      <c r="V673" s="250"/>
      <c r="W673" s="250"/>
    </row>
    <row r="674" spans="1:23" s="142" customFormat="1" ht="22.5">
      <c r="A674" s="243" t="s">
        <v>73</v>
      </c>
      <c r="B674" s="131" t="s">
        <v>518</v>
      </c>
      <c r="C674" s="137" t="s">
        <v>147</v>
      </c>
      <c r="D674" s="138" t="s">
        <v>148</v>
      </c>
      <c r="E674" s="140" t="s">
        <v>20</v>
      </c>
      <c r="L674" s="141"/>
      <c r="M674" s="5"/>
      <c r="N674" s="257"/>
      <c r="O674" s="255">
        <f>N676</f>
        <v>1</v>
      </c>
      <c r="P674" s="258">
        <v>108.99</v>
      </c>
      <c r="Q674" s="256"/>
      <c r="R674" s="256"/>
      <c r="S674" s="256"/>
      <c r="T674" s="256"/>
      <c r="U674" s="256"/>
      <c r="V674" s="256"/>
      <c r="W674" s="256"/>
    </row>
    <row r="675" spans="1:23" s="5" customFormat="1" ht="23.25" customHeight="1">
      <c r="A675" s="240"/>
      <c r="B675" s="241"/>
      <c r="C675" s="24"/>
      <c r="D675" s="135" t="s">
        <v>313</v>
      </c>
      <c r="E675" s="140" t="s">
        <v>20</v>
      </c>
      <c r="L675" s="139">
        <v>1</v>
      </c>
      <c r="M675" s="5" t="s">
        <v>25</v>
      </c>
      <c r="N675" s="249">
        <f>ROUND(PRODUCT(F675:L675),2)</f>
        <v>1</v>
      </c>
      <c r="O675" s="250"/>
      <c r="P675" s="251"/>
      <c r="Q675" s="250"/>
      <c r="R675" s="250"/>
      <c r="S675" s="250"/>
      <c r="T675" s="250"/>
      <c r="U675" s="250"/>
      <c r="V675" s="250"/>
      <c r="W675" s="250"/>
    </row>
    <row r="676" spans="1:23" s="5" customFormat="1" ht="23.25" customHeight="1">
      <c r="A676" s="240"/>
      <c r="B676" s="241"/>
      <c r="C676" s="24"/>
      <c r="D676" s="135"/>
      <c r="L676" s="141" t="s">
        <v>23</v>
      </c>
      <c r="M676" s="5" t="s">
        <v>25</v>
      </c>
      <c r="N676" s="252">
        <f>N675</f>
        <v>1</v>
      </c>
      <c r="O676" s="250"/>
      <c r="P676" s="251"/>
      <c r="Q676" s="250"/>
      <c r="R676" s="250"/>
      <c r="S676" s="250"/>
      <c r="T676" s="250"/>
      <c r="U676" s="250"/>
      <c r="V676" s="250"/>
      <c r="W676" s="250"/>
    </row>
    <row r="677" spans="1:23" s="142" customFormat="1">
      <c r="A677" s="243" t="s">
        <v>74</v>
      </c>
      <c r="B677" s="131" t="s">
        <v>518</v>
      </c>
      <c r="C677" s="137" t="s">
        <v>149</v>
      </c>
      <c r="D677" s="138" t="s">
        <v>150</v>
      </c>
      <c r="E677" s="140" t="s">
        <v>20</v>
      </c>
      <c r="L677" s="141"/>
      <c r="M677" s="5"/>
      <c r="N677" s="257"/>
      <c r="O677" s="255">
        <f>N679</f>
        <v>4</v>
      </c>
      <c r="P677" s="258">
        <v>29.84</v>
      </c>
      <c r="Q677" s="256"/>
      <c r="R677" s="256"/>
      <c r="S677" s="256"/>
      <c r="T677" s="256"/>
      <c r="U677" s="256"/>
      <c r="V677" s="256"/>
      <c r="W677" s="256"/>
    </row>
    <row r="678" spans="1:23" s="5" customFormat="1" ht="23.25" customHeight="1">
      <c r="A678" s="240"/>
      <c r="B678" s="241"/>
      <c r="C678" s="24"/>
      <c r="D678" s="135" t="s">
        <v>301</v>
      </c>
      <c r="E678" s="140" t="s">
        <v>20</v>
      </c>
      <c r="L678" s="139">
        <v>4</v>
      </c>
      <c r="M678" s="5" t="s">
        <v>25</v>
      </c>
      <c r="N678" s="249">
        <f>ROUND(PRODUCT(F678:L678),2)</f>
        <v>4</v>
      </c>
      <c r="O678" s="250"/>
      <c r="P678" s="251"/>
      <c r="Q678" s="250"/>
      <c r="R678" s="250"/>
      <c r="S678" s="250"/>
      <c r="T678" s="250"/>
      <c r="U678" s="250"/>
      <c r="V678" s="250"/>
      <c r="W678" s="250"/>
    </row>
    <row r="679" spans="1:23" s="5" customFormat="1" ht="23.25" customHeight="1">
      <c r="A679" s="240"/>
      <c r="B679" s="241"/>
      <c r="C679" s="24"/>
      <c r="D679" s="135"/>
      <c r="L679" s="141" t="s">
        <v>23</v>
      </c>
      <c r="M679" s="5" t="s">
        <v>25</v>
      </c>
      <c r="N679" s="252">
        <f>N678</f>
        <v>4</v>
      </c>
      <c r="O679" s="250"/>
      <c r="P679" s="251"/>
      <c r="Q679" s="250"/>
      <c r="R679" s="250"/>
      <c r="S679" s="250"/>
      <c r="T679" s="250"/>
      <c r="U679" s="250"/>
      <c r="V679" s="250"/>
      <c r="W679" s="250"/>
    </row>
    <row r="680" spans="1:23" s="142" customFormat="1" ht="22.5">
      <c r="A680" s="243" t="s">
        <v>75</v>
      </c>
      <c r="B680" s="241" t="s">
        <v>351</v>
      </c>
      <c r="C680" s="137">
        <v>89986</v>
      </c>
      <c r="D680" s="138" t="s">
        <v>546</v>
      </c>
      <c r="E680" s="140" t="s">
        <v>20</v>
      </c>
      <c r="L680" s="141"/>
      <c r="M680" s="5"/>
      <c r="N680" s="257"/>
      <c r="O680" s="255">
        <f>N682</f>
        <v>2</v>
      </c>
      <c r="P680" s="258">
        <v>86.28</v>
      </c>
      <c r="Q680" s="256"/>
      <c r="R680" s="256"/>
      <c r="S680" s="256"/>
      <c r="T680" s="256"/>
      <c r="U680" s="256"/>
      <c r="V680" s="256"/>
      <c r="W680" s="256"/>
    </row>
    <row r="681" spans="1:23" s="5" customFormat="1" ht="23.25" customHeight="1">
      <c r="A681" s="240"/>
      <c r="B681" s="241"/>
      <c r="C681" s="24"/>
      <c r="D681" s="135"/>
      <c r="E681" s="140" t="s">
        <v>20</v>
      </c>
      <c r="L681" s="139">
        <v>2</v>
      </c>
      <c r="M681" s="5" t="s">
        <v>25</v>
      </c>
      <c r="N681" s="249">
        <f>ROUND(PRODUCT(F681:L681),2)</f>
        <v>2</v>
      </c>
      <c r="O681" s="250"/>
      <c r="P681" s="251"/>
      <c r="Q681" s="250"/>
      <c r="R681" s="250"/>
      <c r="S681" s="250"/>
      <c r="T681" s="250"/>
      <c r="U681" s="250"/>
      <c r="V681" s="250"/>
      <c r="W681" s="250"/>
    </row>
    <row r="682" spans="1:23" s="5" customFormat="1" ht="23.25" customHeight="1">
      <c r="A682" s="240"/>
      <c r="B682" s="241"/>
      <c r="C682" s="24"/>
      <c r="D682" s="135"/>
      <c r="L682" s="141" t="s">
        <v>23</v>
      </c>
      <c r="M682" s="5" t="s">
        <v>25</v>
      </c>
      <c r="N682" s="252">
        <f>N681</f>
        <v>2</v>
      </c>
      <c r="O682" s="250"/>
      <c r="P682" s="251"/>
      <c r="Q682" s="250"/>
      <c r="R682" s="250"/>
      <c r="S682" s="250"/>
      <c r="T682" s="250"/>
      <c r="U682" s="250"/>
      <c r="V682" s="250"/>
      <c r="W682" s="250"/>
    </row>
    <row r="683" spans="1:23" s="142" customFormat="1" ht="22.5">
      <c r="A683" s="243" t="s">
        <v>76</v>
      </c>
      <c r="B683" s="241" t="s">
        <v>351</v>
      </c>
      <c r="C683" s="137">
        <v>89984</v>
      </c>
      <c r="D683" s="138" t="s">
        <v>547</v>
      </c>
      <c r="E683" s="140" t="s">
        <v>20</v>
      </c>
      <c r="L683" s="141"/>
      <c r="M683" s="5"/>
      <c r="N683" s="257"/>
      <c r="O683" s="255">
        <f>N685</f>
        <v>2</v>
      </c>
      <c r="P683" s="258">
        <v>88.62</v>
      </c>
      <c r="Q683" s="256"/>
      <c r="R683" s="256"/>
      <c r="S683" s="256"/>
      <c r="T683" s="256"/>
      <c r="U683" s="256"/>
      <c r="V683" s="256"/>
      <c r="W683" s="256"/>
    </row>
    <row r="684" spans="1:23" s="5" customFormat="1" ht="23.25" customHeight="1">
      <c r="A684" s="240"/>
      <c r="B684" s="241"/>
      <c r="C684" s="24"/>
      <c r="D684" s="135"/>
      <c r="E684" s="140" t="s">
        <v>20</v>
      </c>
      <c r="L684" s="139">
        <v>2</v>
      </c>
      <c r="M684" s="5" t="s">
        <v>25</v>
      </c>
      <c r="N684" s="249">
        <f>ROUND(PRODUCT(F684:L684),2)</f>
        <v>2</v>
      </c>
      <c r="O684" s="250"/>
      <c r="P684" s="251"/>
      <c r="Q684" s="250"/>
      <c r="R684" s="250"/>
      <c r="S684" s="250"/>
      <c r="T684" s="250"/>
      <c r="U684" s="250"/>
      <c r="V684" s="250"/>
      <c r="W684" s="250"/>
    </row>
    <row r="685" spans="1:23" s="5" customFormat="1" ht="23.25" customHeight="1">
      <c r="A685" s="240"/>
      <c r="B685" s="241"/>
      <c r="C685" s="24"/>
      <c r="D685" s="135"/>
      <c r="L685" s="141" t="s">
        <v>23</v>
      </c>
      <c r="M685" s="5" t="s">
        <v>25</v>
      </c>
      <c r="N685" s="252">
        <f>N684</f>
        <v>2</v>
      </c>
      <c r="O685" s="250"/>
      <c r="P685" s="251"/>
      <c r="Q685" s="250"/>
      <c r="R685" s="250"/>
      <c r="S685" s="250"/>
      <c r="T685" s="250"/>
      <c r="U685" s="250"/>
      <c r="V685" s="250"/>
      <c r="W685" s="250"/>
    </row>
    <row r="686" spans="1:23" s="142" customFormat="1" ht="22.5">
      <c r="A686" s="243" t="s">
        <v>77</v>
      </c>
      <c r="B686" s="241" t="s">
        <v>351</v>
      </c>
      <c r="C686" s="137">
        <v>100860</v>
      </c>
      <c r="D686" s="138" t="s">
        <v>548</v>
      </c>
      <c r="E686" s="140" t="s">
        <v>20</v>
      </c>
      <c r="L686" s="141"/>
      <c r="M686" s="5"/>
      <c r="N686" s="257"/>
      <c r="O686" s="255">
        <f>N689</f>
        <v>2</v>
      </c>
      <c r="P686" s="258">
        <v>91.09</v>
      </c>
      <c r="Q686" s="256"/>
      <c r="R686" s="256"/>
      <c r="S686" s="256"/>
      <c r="T686" s="256"/>
      <c r="U686" s="256"/>
      <c r="V686" s="256"/>
      <c r="W686" s="256"/>
    </row>
    <row r="687" spans="1:23" s="5" customFormat="1" ht="23.25" customHeight="1">
      <c r="A687" s="240"/>
      <c r="B687" s="241"/>
      <c r="C687" s="24"/>
      <c r="D687" s="135" t="s">
        <v>302</v>
      </c>
      <c r="E687" s="140" t="s">
        <v>20</v>
      </c>
      <c r="L687" s="139">
        <v>1</v>
      </c>
      <c r="M687" s="5" t="s">
        <v>25</v>
      </c>
      <c r="N687" s="249">
        <f>ROUND(PRODUCT(F687:L687),2)</f>
        <v>1</v>
      </c>
      <c r="O687" s="250"/>
      <c r="P687" s="251"/>
      <c r="Q687" s="250"/>
      <c r="R687" s="250"/>
      <c r="S687" s="250"/>
      <c r="T687" s="250"/>
      <c r="U687" s="250"/>
      <c r="V687" s="250"/>
      <c r="W687" s="250"/>
    </row>
    <row r="688" spans="1:23" s="5" customFormat="1" ht="23.25" customHeight="1">
      <c r="A688" s="240"/>
      <c r="B688" s="241"/>
      <c r="C688" s="24"/>
      <c r="D688" s="135" t="s">
        <v>300</v>
      </c>
      <c r="E688" s="140" t="s">
        <v>20</v>
      </c>
      <c r="L688" s="139">
        <v>1</v>
      </c>
      <c r="M688" s="5" t="s">
        <v>25</v>
      </c>
      <c r="N688" s="249">
        <f>ROUND(PRODUCT(F688:L688),2)</f>
        <v>1</v>
      </c>
      <c r="O688" s="250"/>
      <c r="P688" s="251"/>
      <c r="Q688" s="250"/>
      <c r="R688" s="250"/>
      <c r="S688" s="250"/>
      <c r="T688" s="250"/>
      <c r="U688" s="250"/>
      <c r="V688" s="250"/>
      <c r="W688" s="250"/>
    </row>
    <row r="689" spans="1:23" s="5" customFormat="1" ht="23.25" customHeight="1">
      <c r="A689" s="240"/>
      <c r="B689" s="241"/>
      <c r="C689" s="24"/>
      <c r="D689" s="135"/>
      <c r="L689" s="141" t="s">
        <v>23</v>
      </c>
      <c r="M689" s="5" t="s">
        <v>25</v>
      </c>
      <c r="N689" s="252">
        <f>SUM(N687:N688)</f>
        <v>2</v>
      </c>
      <c r="O689" s="250"/>
      <c r="P689" s="251"/>
      <c r="Q689" s="250"/>
      <c r="R689" s="250"/>
      <c r="S689" s="250"/>
      <c r="T689" s="250"/>
      <c r="U689" s="250"/>
      <c r="V689" s="250"/>
      <c r="W689" s="250"/>
    </row>
    <row r="690" spans="1:23" s="142" customFormat="1" ht="22.5">
      <c r="A690" s="243" t="s">
        <v>151</v>
      </c>
      <c r="B690" s="241" t="s">
        <v>351</v>
      </c>
      <c r="C690" s="137">
        <v>89355</v>
      </c>
      <c r="D690" s="138" t="s">
        <v>549</v>
      </c>
      <c r="E690" s="140" t="s">
        <v>18</v>
      </c>
      <c r="L690" s="141"/>
      <c r="M690" s="5"/>
      <c r="N690" s="257"/>
      <c r="O690" s="255">
        <f>N692</f>
        <v>36</v>
      </c>
      <c r="P690" s="258">
        <v>14.92</v>
      </c>
      <c r="Q690" s="256"/>
      <c r="R690" s="256"/>
      <c r="S690" s="256"/>
      <c r="T690" s="256"/>
      <c r="U690" s="256"/>
      <c r="V690" s="256"/>
      <c r="W690" s="256"/>
    </row>
    <row r="691" spans="1:23" s="5" customFormat="1" ht="23.25" customHeight="1">
      <c r="A691" s="240"/>
      <c r="B691" s="241"/>
      <c r="C691" s="24"/>
      <c r="D691" s="135"/>
      <c r="E691" s="140" t="s">
        <v>18</v>
      </c>
      <c r="L691" s="139">
        <v>36</v>
      </c>
      <c r="M691" s="5" t="s">
        <v>25</v>
      </c>
      <c r="N691" s="249">
        <f>ROUND(PRODUCT(F691:L691),2)</f>
        <v>36</v>
      </c>
      <c r="O691" s="250"/>
      <c r="P691" s="251"/>
      <c r="Q691" s="250"/>
      <c r="R691" s="250"/>
      <c r="S691" s="250"/>
      <c r="T691" s="250"/>
      <c r="U691" s="250"/>
      <c r="V691" s="250"/>
      <c r="W691" s="250"/>
    </row>
    <row r="692" spans="1:23" s="5" customFormat="1" ht="23.25" customHeight="1">
      <c r="A692" s="240"/>
      <c r="B692" s="241"/>
      <c r="C692" s="24"/>
      <c r="D692" s="135"/>
      <c r="L692" s="141" t="s">
        <v>23</v>
      </c>
      <c r="M692" s="5" t="s">
        <v>25</v>
      </c>
      <c r="N692" s="252">
        <f>N691</f>
        <v>36</v>
      </c>
      <c r="O692" s="250"/>
      <c r="P692" s="251"/>
      <c r="Q692" s="250"/>
      <c r="R692" s="250"/>
      <c r="S692" s="250"/>
      <c r="T692" s="250"/>
      <c r="U692" s="250"/>
      <c r="V692" s="250"/>
      <c r="W692" s="250"/>
    </row>
    <row r="693" spans="1:23" s="142" customFormat="1" ht="22.5">
      <c r="A693" s="243" t="s">
        <v>152</v>
      </c>
      <c r="B693" s="241" t="s">
        <v>351</v>
      </c>
      <c r="C693" s="137">
        <v>89356</v>
      </c>
      <c r="D693" s="138" t="s">
        <v>550</v>
      </c>
      <c r="E693" s="140" t="s">
        <v>18</v>
      </c>
      <c r="L693" s="141"/>
      <c r="M693" s="5"/>
      <c r="N693" s="257"/>
      <c r="O693" s="255">
        <f>N695</f>
        <v>36</v>
      </c>
      <c r="P693" s="258">
        <v>17.73</v>
      </c>
      <c r="Q693" s="256"/>
      <c r="R693" s="256"/>
      <c r="S693" s="256"/>
      <c r="T693" s="256"/>
      <c r="U693" s="256"/>
      <c r="V693" s="256"/>
      <c r="W693" s="256"/>
    </row>
    <row r="694" spans="1:23" s="5" customFormat="1" ht="23.25" customHeight="1">
      <c r="A694" s="240"/>
      <c r="B694" s="241"/>
      <c r="C694" s="24"/>
      <c r="D694" s="135"/>
      <c r="E694" s="140" t="s">
        <v>18</v>
      </c>
      <c r="L694" s="139">
        <v>36</v>
      </c>
      <c r="M694" s="5" t="s">
        <v>25</v>
      </c>
      <c r="N694" s="249">
        <f>ROUND(PRODUCT(F694:L694),2)</f>
        <v>36</v>
      </c>
      <c r="O694" s="250"/>
      <c r="P694" s="251"/>
      <c r="Q694" s="250"/>
      <c r="R694" s="250"/>
      <c r="S694" s="250"/>
      <c r="T694" s="250"/>
      <c r="U694" s="250"/>
      <c r="V694" s="250"/>
      <c r="W694" s="250"/>
    </row>
    <row r="695" spans="1:23" s="5" customFormat="1" ht="23.25" customHeight="1">
      <c r="A695" s="240"/>
      <c r="B695" s="241"/>
      <c r="C695" s="24"/>
      <c r="D695" s="135"/>
      <c r="L695" s="141" t="s">
        <v>23</v>
      </c>
      <c r="M695" s="5" t="s">
        <v>25</v>
      </c>
      <c r="N695" s="252">
        <f>N694</f>
        <v>36</v>
      </c>
      <c r="O695" s="250"/>
      <c r="P695" s="251"/>
      <c r="Q695" s="250"/>
      <c r="R695" s="250"/>
      <c r="S695" s="250"/>
      <c r="T695" s="250"/>
      <c r="U695" s="250"/>
      <c r="V695" s="250"/>
      <c r="W695" s="250"/>
    </row>
    <row r="696" spans="1:23" s="142" customFormat="1" ht="22.5">
      <c r="A696" s="243" t="s">
        <v>153</v>
      </c>
      <c r="B696" s="241" t="s">
        <v>351</v>
      </c>
      <c r="C696" s="137">
        <v>94795</v>
      </c>
      <c r="D696" s="138" t="s">
        <v>551</v>
      </c>
      <c r="E696" s="140" t="s">
        <v>20</v>
      </c>
      <c r="L696" s="141"/>
      <c r="M696" s="5"/>
      <c r="N696" s="257"/>
      <c r="O696" s="255">
        <f>N698</f>
        <v>2</v>
      </c>
      <c r="P696" s="258">
        <v>28.32</v>
      </c>
      <c r="Q696" s="256"/>
      <c r="R696" s="256"/>
      <c r="S696" s="256"/>
      <c r="T696" s="256"/>
      <c r="U696" s="256"/>
      <c r="V696" s="256"/>
      <c r="W696" s="256"/>
    </row>
    <row r="697" spans="1:23" s="5" customFormat="1" ht="23.25" customHeight="1">
      <c r="A697" s="240"/>
      <c r="B697" s="241"/>
      <c r="C697" s="24"/>
      <c r="D697" s="135"/>
      <c r="L697" s="139">
        <v>2</v>
      </c>
      <c r="M697" s="139" t="s">
        <v>25</v>
      </c>
      <c r="N697" s="249">
        <f>ROUND(PRODUCT(F697:L697),2)</f>
        <v>2</v>
      </c>
      <c r="O697" s="250"/>
      <c r="P697" s="251"/>
      <c r="Q697" s="250"/>
      <c r="R697" s="250"/>
      <c r="S697" s="250"/>
      <c r="T697" s="250"/>
      <c r="U697" s="250"/>
      <c r="V697" s="250"/>
      <c r="W697" s="250"/>
    </row>
    <row r="698" spans="1:23" s="5" customFormat="1" ht="23.25" customHeight="1">
      <c r="A698" s="240"/>
      <c r="B698" s="241"/>
      <c r="C698" s="24"/>
      <c r="D698" s="135"/>
      <c r="L698" s="259" t="s">
        <v>303</v>
      </c>
      <c r="M698" s="5" t="s">
        <v>25</v>
      </c>
      <c r="N698" s="252">
        <f>N697</f>
        <v>2</v>
      </c>
      <c r="O698" s="250"/>
      <c r="P698" s="251"/>
      <c r="Q698" s="250"/>
      <c r="R698" s="250"/>
      <c r="S698" s="250"/>
      <c r="T698" s="250"/>
      <c r="U698" s="250"/>
      <c r="V698" s="250"/>
      <c r="W698" s="250"/>
    </row>
    <row r="699" spans="1:23" s="142" customFormat="1" ht="22.5">
      <c r="A699" s="243" t="s">
        <v>154</v>
      </c>
      <c r="B699" s="241" t="s">
        <v>351</v>
      </c>
      <c r="C699" s="137">
        <v>102137</v>
      </c>
      <c r="D699" s="138" t="s">
        <v>552</v>
      </c>
      <c r="E699" s="140" t="s">
        <v>20</v>
      </c>
      <c r="L699" s="141"/>
      <c r="M699" s="5"/>
      <c r="N699" s="257"/>
      <c r="O699" s="255">
        <f>N701</f>
        <v>2</v>
      </c>
      <c r="P699" s="258">
        <v>66.040000000000006</v>
      </c>
      <c r="Q699" s="256"/>
      <c r="R699" s="256"/>
      <c r="S699" s="256"/>
      <c r="T699" s="256"/>
      <c r="U699" s="256"/>
      <c r="V699" s="256"/>
      <c r="W699" s="256"/>
    </row>
    <row r="700" spans="1:23" s="5" customFormat="1" ht="23.25" customHeight="1">
      <c r="A700" s="240"/>
      <c r="B700" s="241"/>
      <c r="C700" s="24"/>
      <c r="D700" s="135"/>
      <c r="L700" s="139">
        <v>2</v>
      </c>
      <c r="M700" s="139" t="s">
        <v>25</v>
      </c>
      <c r="N700" s="249">
        <f>ROUND(PRODUCT(F700:L700),2)</f>
        <v>2</v>
      </c>
      <c r="O700" s="250"/>
      <c r="P700" s="251"/>
      <c r="Q700" s="250"/>
      <c r="R700" s="250"/>
      <c r="S700" s="250"/>
      <c r="T700" s="250"/>
      <c r="U700" s="250"/>
      <c r="V700" s="250"/>
      <c r="W700" s="250"/>
    </row>
    <row r="701" spans="1:23" s="5" customFormat="1" ht="23.25" customHeight="1">
      <c r="A701" s="240"/>
      <c r="B701" s="241"/>
      <c r="C701" s="24"/>
      <c r="D701" s="135"/>
      <c r="L701" s="259" t="s">
        <v>303</v>
      </c>
      <c r="M701" s="5" t="s">
        <v>25</v>
      </c>
      <c r="N701" s="252">
        <f>N700</f>
        <v>2</v>
      </c>
      <c r="O701" s="250"/>
      <c r="P701" s="251"/>
      <c r="Q701" s="250"/>
      <c r="R701" s="250"/>
      <c r="S701" s="250"/>
      <c r="T701" s="250"/>
      <c r="U701" s="250"/>
      <c r="V701" s="250"/>
      <c r="W701" s="250"/>
    </row>
    <row r="702" spans="1:23" s="5" customFormat="1" ht="23.25" customHeight="1">
      <c r="A702" s="240"/>
      <c r="B702" s="241"/>
      <c r="C702" s="24"/>
      <c r="D702" s="135"/>
      <c r="L702" s="141"/>
      <c r="N702" s="257"/>
      <c r="O702" s="250"/>
      <c r="P702" s="251"/>
      <c r="Q702" s="250"/>
      <c r="R702" s="250"/>
      <c r="S702" s="250"/>
      <c r="T702" s="250"/>
      <c r="U702" s="250"/>
      <c r="V702" s="250"/>
      <c r="W702" s="250"/>
    </row>
    <row r="703" spans="1:23" s="142" customFormat="1" ht="22.5">
      <c r="A703" s="243" t="s">
        <v>393</v>
      </c>
      <c r="B703" s="260" t="s">
        <v>538</v>
      </c>
      <c r="C703" s="376" t="s">
        <v>379</v>
      </c>
      <c r="D703" s="138" t="s">
        <v>448</v>
      </c>
      <c r="E703" s="140" t="s">
        <v>20</v>
      </c>
      <c r="L703" s="141"/>
      <c r="M703" s="5"/>
      <c r="N703" s="257"/>
      <c r="O703" s="255">
        <f>N705</f>
        <v>6</v>
      </c>
      <c r="P703" s="258">
        <f>COMPOSIÇÕES!H18</f>
        <v>1523.3899999999999</v>
      </c>
      <c r="Q703" s="256"/>
      <c r="R703" s="256"/>
      <c r="S703" s="256"/>
      <c r="T703" s="256"/>
      <c r="U703" s="256"/>
      <c r="V703" s="256"/>
      <c r="W703" s="256"/>
    </row>
    <row r="704" spans="1:23" s="5" customFormat="1" ht="23.25" customHeight="1">
      <c r="A704" s="240"/>
      <c r="B704" s="241"/>
      <c r="C704" s="24"/>
      <c r="D704" s="135"/>
      <c r="L704" s="139">
        <v>6</v>
      </c>
      <c r="M704" s="139" t="s">
        <v>25</v>
      </c>
      <c r="N704" s="249">
        <f>ROUND(PRODUCT(F704:L704),2)</f>
        <v>6</v>
      </c>
      <c r="O704" s="250"/>
      <c r="P704" s="251"/>
      <c r="Q704" s="250"/>
      <c r="R704" s="250"/>
      <c r="S704" s="250"/>
      <c r="T704" s="250"/>
      <c r="U704" s="250"/>
      <c r="V704" s="250"/>
      <c r="W704" s="250"/>
    </row>
    <row r="705" spans="1:23" s="5" customFormat="1" ht="23.25" customHeight="1">
      <c r="A705" s="240"/>
      <c r="B705" s="241"/>
      <c r="C705" s="24"/>
      <c r="D705" s="135"/>
      <c r="L705" s="259" t="s">
        <v>303</v>
      </c>
      <c r="M705" s="5" t="s">
        <v>25</v>
      </c>
      <c r="N705" s="252">
        <f>N704</f>
        <v>6</v>
      </c>
      <c r="O705" s="250"/>
      <c r="P705" s="251"/>
      <c r="Q705" s="250"/>
      <c r="R705" s="250"/>
      <c r="S705" s="250"/>
      <c r="T705" s="250"/>
      <c r="U705" s="250"/>
      <c r="V705" s="250"/>
      <c r="W705" s="250"/>
    </row>
    <row r="706" spans="1:23" s="142" customFormat="1" ht="22.5">
      <c r="A706" s="243" t="s">
        <v>394</v>
      </c>
      <c r="B706" s="260" t="s">
        <v>538</v>
      </c>
      <c r="C706" s="376" t="s">
        <v>380</v>
      </c>
      <c r="D706" s="138" t="s">
        <v>449</v>
      </c>
      <c r="E706" s="140" t="s">
        <v>20</v>
      </c>
      <c r="L706" s="141"/>
      <c r="M706" s="5"/>
      <c r="N706" s="257"/>
      <c r="O706" s="255">
        <f>N708</f>
        <v>8</v>
      </c>
      <c r="P706" s="258">
        <f>COMPOSIÇÕES!H29</f>
        <v>3081.5199999999995</v>
      </c>
      <c r="Q706" s="256"/>
      <c r="R706" s="256"/>
      <c r="S706" s="256"/>
      <c r="T706" s="256"/>
      <c r="U706" s="256"/>
      <c r="V706" s="256"/>
      <c r="W706" s="256"/>
    </row>
    <row r="707" spans="1:23" s="5" customFormat="1" ht="23.25" customHeight="1">
      <c r="A707" s="240"/>
      <c r="B707" s="241"/>
      <c r="C707" s="24"/>
      <c r="D707" s="135"/>
      <c r="L707" s="139">
        <v>8</v>
      </c>
      <c r="M707" s="139" t="s">
        <v>25</v>
      </c>
      <c r="N707" s="249">
        <f>ROUND(PRODUCT(F707:L707),2)</f>
        <v>8</v>
      </c>
      <c r="O707" s="250"/>
      <c r="P707" s="251"/>
      <c r="Q707" s="250"/>
      <c r="R707" s="250"/>
      <c r="S707" s="250"/>
      <c r="T707" s="250"/>
      <c r="U707" s="250"/>
      <c r="V707" s="250"/>
      <c r="W707" s="250"/>
    </row>
    <row r="708" spans="1:23" s="5" customFormat="1" ht="23.25" customHeight="1">
      <c r="A708" s="240"/>
      <c r="B708" s="241"/>
      <c r="C708" s="24"/>
      <c r="D708" s="135"/>
      <c r="L708" s="259" t="s">
        <v>303</v>
      </c>
      <c r="M708" s="5" t="s">
        <v>25</v>
      </c>
      <c r="N708" s="252">
        <f>N707</f>
        <v>8</v>
      </c>
      <c r="O708" s="250"/>
      <c r="P708" s="251"/>
      <c r="Q708" s="250"/>
      <c r="R708" s="250"/>
      <c r="S708" s="250"/>
      <c r="T708" s="250"/>
      <c r="U708" s="250"/>
      <c r="V708" s="250"/>
      <c r="W708" s="250"/>
    </row>
    <row r="709" spans="1:23" s="261" customFormat="1">
      <c r="A709" s="128" t="str">
        <f>'[1]PLANILHA ORÇAMENTÁRIA'!A136</f>
        <v>12.0</v>
      </c>
      <c r="B709" s="128"/>
      <c r="C709" s="129"/>
      <c r="D709" s="129" t="s">
        <v>184</v>
      </c>
      <c r="E709" s="128"/>
      <c r="F709" s="129"/>
      <c r="G709" s="129"/>
      <c r="H709" s="129"/>
      <c r="I709" s="129"/>
      <c r="J709" s="129"/>
      <c r="K709" s="129"/>
      <c r="L709" s="129"/>
      <c r="M709" s="129"/>
      <c r="N709" s="130"/>
      <c r="O709" s="279"/>
      <c r="P709" s="284"/>
      <c r="Q709" s="408"/>
      <c r="R709" s="409"/>
      <c r="S709" s="409"/>
    </row>
    <row r="710" spans="1:23" s="244" customFormat="1" ht="23.25" customHeight="1">
      <c r="A710" s="137" t="s">
        <v>156</v>
      </c>
      <c r="B710" s="241" t="s">
        <v>351</v>
      </c>
      <c r="C710" s="137">
        <v>98066</v>
      </c>
      <c r="D710" s="138" t="s">
        <v>315</v>
      </c>
      <c r="E710" s="137" t="s">
        <v>20</v>
      </c>
      <c r="F710" s="5"/>
      <c r="G710" s="5"/>
      <c r="H710" s="5"/>
      <c r="I710" s="5"/>
      <c r="J710" s="5"/>
      <c r="K710" s="5"/>
      <c r="L710" s="54"/>
      <c r="M710" s="5"/>
      <c r="N710" s="54"/>
      <c r="O710" s="246">
        <f>N712</f>
        <v>1</v>
      </c>
      <c r="P710" s="247">
        <v>4465.42</v>
      </c>
      <c r="Q710" s="248"/>
      <c r="R710" s="248"/>
      <c r="S710" s="248"/>
      <c r="T710" s="248"/>
      <c r="U710" s="248"/>
      <c r="V710" s="248"/>
      <c r="W710" s="248"/>
    </row>
    <row r="711" spans="1:23" s="5" customFormat="1" ht="23.25" customHeight="1">
      <c r="A711" s="24"/>
      <c r="B711" s="24"/>
      <c r="C711" s="24"/>
      <c r="D711" s="135" t="s">
        <v>311</v>
      </c>
      <c r="E711" s="140" t="s">
        <v>20</v>
      </c>
      <c r="L711" s="139">
        <v>1</v>
      </c>
      <c r="M711" s="139" t="s">
        <v>25</v>
      </c>
      <c r="N711" s="265">
        <f>ROUND(PRODUCT(F711:L711),2)</f>
        <v>1</v>
      </c>
      <c r="O711" s="250"/>
      <c r="P711" s="251"/>
      <c r="Q711" s="250"/>
      <c r="R711" s="250"/>
      <c r="S711" s="250"/>
      <c r="T711" s="250"/>
      <c r="U711" s="250"/>
      <c r="V711" s="250"/>
      <c r="W711" s="250"/>
    </row>
    <row r="712" spans="1:23" s="5" customFormat="1" ht="23.25" customHeight="1">
      <c r="A712" s="24"/>
      <c r="B712" s="24"/>
      <c r="C712" s="24"/>
      <c r="D712" s="135"/>
      <c r="L712" s="259" t="s">
        <v>23</v>
      </c>
      <c r="M712" s="5" t="s">
        <v>25</v>
      </c>
      <c r="N712" s="54">
        <f>N711</f>
        <v>1</v>
      </c>
      <c r="O712" s="250"/>
      <c r="P712" s="251"/>
      <c r="Q712" s="250"/>
      <c r="R712" s="250"/>
      <c r="S712" s="250"/>
      <c r="T712" s="250"/>
      <c r="U712" s="250"/>
      <c r="V712" s="250"/>
      <c r="W712" s="250"/>
    </row>
    <row r="713" spans="1:23" s="142" customFormat="1" ht="23.25" customHeight="1">
      <c r="A713" s="137" t="s">
        <v>157</v>
      </c>
      <c r="B713" s="241" t="s">
        <v>351</v>
      </c>
      <c r="C713" s="137">
        <v>98078</v>
      </c>
      <c r="D713" s="138" t="s">
        <v>314</v>
      </c>
      <c r="E713" s="140" t="s">
        <v>20</v>
      </c>
      <c r="F713" s="5"/>
      <c r="G713" s="5"/>
      <c r="H713" s="5"/>
      <c r="I713" s="5"/>
      <c r="J713" s="5"/>
      <c r="K713" s="5"/>
      <c r="L713" s="141"/>
      <c r="M713" s="139"/>
      <c r="N713" s="54"/>
      <c r="O713" s="366">
        <f>N714</f>
        <v>1</v>
      </c>
      <c r="P713" s="258">
        <v>3595.56</v>
      </c>
      <c r="Q713" s="256"/>
      <c r="R713" s="256"/>
      <c r="S713" s="256"/>
      <c r="T713" s="256"/>
      <c r="U713" s="256"/>
      <c r="V713" s="256"/>
      <c r="W713" s="256"/>
    </row>
    <row r="714" spans="1:23" s="5" customFormat="1" ht="23.25" customHeight="1">
      <c r="A714" s="24"/>
      <c r="B714" s="24"/>
      <c r="C714" s="24"/>
      <c r="D714" s="135" t="s">
        <v>311</v>
      </c>
      <c r="E714" s="140" t="s">
        <v>20</v>
      </c>
      <c r="L714" s="54">
        <v>1</v>
      </c>
      <c r="M714" s="5" t="s">
        <v>25</v>
      </c>
      <c r="N714" s="265">
        <f>ROUND(PRODUCT(F714:L714),2)</f>
        <v>1</v>
      </c>
      <c r="O714" s="250"/>
      <c r="P714" s="251"/>
      <c r="Q714" s="250"/>
      <c r="R714" s="250"/>
      <c r="S714" s="250"/>
      <c r="T714" s="250"/>
      <c r="U714" s="250"/>
      <c r="V714" s="250"/>
      <c r="W714" s="250"/>
    </row>
    <row r="715" spans="1:23" s="5" customFormat="1" ht="23.25" customHeight="1">
      <c r="A715" s="24"/>
      <c r="B715" s="24"/>
      <c r="C715" s="24"/>
      <c r="D715" s="135"/>
      <c r="L715" s="141" t="s">
        <v>23</v>
      </c>
      <c r="M715" s="139" t="s">
        <v>25</v>
      </c>
      <c r="N715" s="54">
        <f>N714</f>
        <v>1</v>
      </c>
      <c r="O715" s="250"/>
      <c r="P715" s="251"/>
      <c r="Q715" s="250"/>
      <c r="R715" s="250"/>
      <c r="S715" s="250"/>
      <c r="T715" s="250"/>
      <c r="U715" s="250"/>
      <c r="V715" s="250"/>
      <c r="W715" s="250"/>
    </row>
    <row r="716" spans="1:23" s="142" customFormat="1" ht="23.25" customHeight="1">
      <c r="A716" s="137" t="s">
        <v>158</v>
      </c>
      <c r="B716" s="241" t="s">
        <v>351</v>
      </c>
      <c r="C716" s="137">
        <v>101806</v>
      </c>
      <c r="D716" s="138" t="s">
        <v>558</v>
      </c>
      <c r="E716" s="140" t="s">
        <v>20</v>
      </c>
      <c r="F716" s="5"/>
      <c r="G716" s="5"/>
      <c r="H716" s="5"/>
      <c r="I716" s="5"/>
      <c r="J716" s="5"/>
      <c r="K716" s="5"/>
      <c r="L716" s="54"/>
      <c r="M716" s="5"/>
      <c r="N716" s="54"/>
      <c r="O716" s="255">
        <f>N718</f>
        <v>6</v>
      </c>
      <c r="P716" s="258">
        <v>406.47</v>
      </c>
      <c r="Q716" s="256"/>
      <c r="R716" s="256"/>
      <c r="S716" s="256"/>
      <c r="T716" s="256"/>
      <c r="U716" s="256"/>
      <c r="V716" s="256"/>
      <c r="W716" s="256"/>
    </row>
    <row r="717" spans="1:23" s="5" customFormat="1" ht="23.25" customHeight="1">
      <c r="A717" s="24"/>
      <c r="B717" s="24"/>
      <c r="C717" s="24"/>
      <c r="D717" s="135"/>
      <c r="E717" s="140" t="s">
        <v>20</v>
      </c>
      <c r="L717" s="139">
        <v>6</v>
      </c>
      <c r="M717" s="139" t="s">
        <v>25</v>
      </c>
      <c r="N717" s="265">
        <f>ROUND(PRODUCT(F717:L717),2)</f>
        <v>6</v>
      </c>
      <c r="O717" s="250"/>
      <c r="P717" s="251"/>
      <c r="Q717" s="250"/>
      <c r="R717" s="250"/>
      <c r="S717" s="250"/>
      <c r="T717" s="250"/>
      <c r="U717" s="250"/>
      <c r="V717" s="250"/>
      <c r="W717" s="250"/>
    </row>
    <row r="718" spans="1:23" s="5" customFormat="1" ht="23.25" customHeight="1">
      <c r="A718" s="24"/>
      <c r="B718" s="24"/>
      <c r="C718" s="24"/>
      <c r="D718" s="135"/>
      <c r="L718" s="259" t="s">
        <v>23</v>
      </c>
      <c r="M718" s="5" t="s">
        <v>25</v>
      </c>
      <c r="N718" s="54">
        <f>N717</f>
        <v>6</v>
      </c>
      <c r="O718" s="250"/>
      <c r="P718" s="251"/>
      <c r="Q718" s="250"/>
      <c r="R718" s="250"/>
      <c r="S718" s="250"/>
      <c r="T718" s="250"/>
      <c r="U718" s="250"/>
      <c r="V718" s="250"/>
      <c r="W718" s="250"/>
    </row>
    <row r="719" spans="1:23" s="261" customFormat="1">
      <c r="A719" s="128" t="str">
        <f>'[1]PLANILHA ORÇAMENTÁRIA'!A141</f>
        <v>13.0</v>
      </c>
      <c r="B719" s="128"/>
      <c r="C719" s="129"/>
      <c r="D719" s="129" t="s">
        <v>185</v>
      </c>
      <c r="E719" s="128"/>
      <c r="F719" s="129"/>
      <c r="G719" s="129"/>
      <c r="H719" s="129"/>
      <c r="I719" s="129"/>
      <c r="J719" s="129"/>
      <c r="K719" s="129"/>
      <c r="L719" s="129"/>
      <c r="M719" s="129"/>
      <c r="N719" s="130"/>
      <c r="O719" s="279"/>
      <c r="P719" s="284"/>
      <c r="Q719" s="408"/>
      <c r="R719" s="409"/>
      <c r="S719" s="409"/>
    </row>
    <row r="720" spans="1:23" s="244" customFormat="1" ht="33.75">
      <c r="A720" s="137" t="s">
        <v>160</v>
      </c>
      <c r="B720" s="131" t="s">
        <v>518</v>
      </c>
      <c r="C720" s="137" t="s">
        <v>161</v>
      </c>
      <c r="D720" s="138" t="s">
        <v>162</v>
      </c>
      <c r="E720" s="137" t="s">
        <v>18</v>
      </c>
      <c r="F720" s="5"/>
      <c r="G720" s="5"/>
      <c r="H720" s="5"/>
      <c r="I720" s="5"/>
      <c r="J720" s="5"/>
      <c r="K720" s="5"/>
      <c r="L720" s="139"/>
      <c r="M720" s="139"/>
      <c r="N720" s="54"/>
      <c r="O720" s="246">
        <f>N722</f>
        <v>16.350000000000001</v>
      </c>
      <c r="P720" s="247">
        <v>285.64999999999998</v>
      </c>
      <c r="Q720" s="248"/>
      <c r="R720" s="248"/>
      <c r="S720" s="248"/>
      <c r="T720" s="248"/>
      <c r="U720" s="248"/>
      <c r="V720" s="248"/>
      <c r="W720" s="248"/>
    </row>
    <row r="721" spans="1:23" s="5" customFormat="1" ht="23.25" customHeight="1">
      <c r="A721" s="24"/>
      <c r="B721" s="24"/>
      <c r="C721" s="24"/>
      <c r="D721" s="134" t="s">
        <v>192</v>
      </c>
      <c r="E721" s="140" t="s">
        <v>18</v>
      </c>
      <c r="L721" s="54">
        <v>16.350000000000001</v>
      </c>
      <c r="M721" s="5" t="s">
        <v>25</v>
      </c>
      <c r="N721" s="265">
        <f>ROUND(PRODUCT(F721:L721),2)</f>
        <v>16.350000000000001</v>
      </c>
      <c r="O721" s="250"/>
      <c r="P721" s="251"/>
      <c r="Q721" s="250"/>
      <c r="R721" s="250"/>
      <c r="S721" s="250"/>
      <c r="T721" s="250"/>
      <c r="U721" s="250"/>
      <c r="V721" s="250"/>
      <c r="W721" s="250"/>
    </row>
    <row r="722" spans="1:23" s="5" customFormat="1" ht="23.25" customHeight="1">
      <c r="A722" s="24"/>
      <c r="B722" s="24"/>
      <c r="C722" s="24"/>
      <c r="D722" s="135"/>
      <c r="L722" s="141" t="s">
        <v>23</v>
      </c>
      <c r="M722" s="139" t="s">
        <v>25</v>
      </c>
      <c r="N722" s="54">
        <f>N721</f>
        <v>16.350000000000001</v>
      </c>
      <c r="O722" s="250"/>
      <c r="P722" s="251"/>
      <c r="Q722" s="250"/>
      <c r="R722" s="250"/>
      <c r="S722" s="250"/>
      <c r="T722" s="250"/>
      <c r="U722" s="250"/>
      <c r="V722" s="250"/>
      <c r="W722" s="250"/>
    </row>
    <row r="723" spans="1:23" s="142" customFormat="1" ht="23.25" customHeight="1">
      <c r="A723" s="137" t="s">
        <v>163</v>
      </c>
      <c r="B723" s="241" t="s">
        <v>351</v>
      </c>
      <c r="C723" s="137">
        <v>98520</v>
      </c>
      <c r="D723" s="138" t="s">
        <v>557</v>
      </c>
      <c r="E723" s="140" t="s">
        <v>8</v>
      </c>
      <c r="F723" s="5"/>
      <c r="G723" s="5"/>
      <c r="H723" s="5"/>
      <c r="I723" s="5"/>
      <c r="J723" s="5"/>
      <c r="K723" s="5"/>
      <c r="L723" s="141"/>
      <c r="M723" s="5"/>
      <c r="N723" s="54"/>
      <c r="O723" s="366">
        <f>N725</f>
        <v>28.4</v>
      </c>
      <c r="P723" s="258">
        <v>3.4</v>
      </c>
      <c r="Q723" s="256"/>
      <c r="R723" s="256"/>
      <c r="S723" s="256"/>
      <c r="T723" s="256"/>
      <c r="U723" s="256"/>
      <c r="V723" s="256"/>
      <c r="W723" s="256"/>
    </row>
    <row r="724" spans="1:23" s="5" customFormat="1" ht="23.25" customHeight="1">
      <c r="A724" s="24"/>
      <c r="B724" s="24"/>
      <c r="C724" s="24"/>
      <c r="D724" s="134" t="s">
        <v>192</v>
      </c>
      <c r="E724" s="140" t="s">
        <v>8</v>
      </c>
      <c r="L724" s="139">
        <v>28.4</v>
      </c>
      <c r="M724" s="139" t="s">
        <v>25</v>
      </c>
      <c r="N724" s="265">
        <f>ROUND(PRODUCT(F724:L724),2)</f>
        <v>28.4</v>
      </c>
      <c r="O724" s="250"/>
      <c r="P724" s="251"/>
      <c r="Q724" s="250"/>
      <c r="R724" s="250"/>
      <c r="S724" s="250"/>
      <c r="T724" s="250"/>
      <c r="U724" s="250"/>
      <c r="V724" s="250"/>
      <c r="W724" s="250"/>
    </row>
    <row r="725" spans="1:23" s="5" customFormat="1" ht="23.25" customHeight="1">
      <c r="A725" s="24"/>
      <c r="B725" s="24"/>
      <c r="C725" s="24"/>
      <c r="D725" s="135"/>
      <c r="L725" s="141" t="s">
        <v>23</v>
      </c>
      <c r="M725" s="139" t="s">
        <v>25</v>
      </c>
      <c r="N725" s="54">
        <f>N724</f>
        <v>28.4</v>
      </c>
      <c r="O725" s="250"/>
      <c r="P725" s="251"/>
      <c r="Q725" s="250"/>
      <c r="R725" s="250"/>
      <c r="S725" s="250"/>
      <c r="T725" s="250"/>
      <c r="U725" s="250"/>
      <c r="V725" s="250"/>
      <c r="W725" s="250"/>
    </row>
    <row r="726" spans="1:23" s="142" customFormat="1" ht="23.25" customHeight="1">
      <c r="A726" s="137" t="s">
        <v>164</v>
      </c>
      <c r="B726" s="241" t="s">
        <v>351</v>
      </c>
      <c r="C726" s="137">
        <v>98504</v>
      </c>
      <c r="D726" s="138" t="s">
        <v>556</v>
      </c>
      <c r="E726" s="140" t="s">
        <v>8</v>
      </c>
      <c r="F726" s="5"/>
      <c r="G726" s="5"/>
      <c r="H726" s="5"/>
      <c r="I726" s="5"/>
      <c r="J726" s="5"/>
      <c r="K726" s="5"/>
      <c r="L726" s="141"/>
      <c r="M726" s="5"/>
      <c r="N726" s="54"/>
      <c r="O726" s="255">
        <f>N728</f>
        <v>28.4</v>
      </c>
      <c r="P726" s="258">
        <v>11.6</v>
      </c>
      <c r="Q726" s="256"/>
      <c r="R726" s="256"/>
      <c r="S726" s="256"/>
      <c r="T726" s="256"/>
      <c r="U726" s="256"/>
      <c r="V726" s="256"/>
      <c r="W726" s="256"/>
    </row>
    <row r="727" spans="1:23" s="5" customFormat="1" ht="23.25" customHeight="1">
      <c r="A727" s="24"/>
      <c r="B727" s="24"/>
      <c r="C727" s="24"/>
      <c r="D727" s="134" t="s">
        <v>192</v>
      </c>
      <c r="E727" s="140" t="s">
        <v>267</v>
      </c>
      <c r="L727" s="139">
        <v>28.4</v>
      </c>
      <c r="M727" s="139" t="s">
        <v>25</v>
      </c>
      <c r="N727" s="265">
        <f>ROUND(PRODUCT(F727:L727),2)</f>
        <v>28.4</v>
      </c>
      <c r="O727" s="250"/>
      <c r="P727" s="251"/>
      <c r="Q727" s="250"/>
      <c r="R727" s="250"/>
      <c r="S727" s="250"/>
      <c r="T727" s="250"/>
      <c r="U727" s="250"/>
      <c r="V727" s="250"/>
      <c r="W727" s="250"/>
    </row>
    <row r="728" spans="1:23" s="5" customFormat="1" ht="23.25" customHeight="1">
      <c r="A728" s="24"/>
      <c r="B728" s="24"/>
      <c r="C728" s="24"/>
      <c r="D728" s="135"/>
      <c r="L728" s="141" t="s">
        <v>23</v>
      </c>
      <c r="M728" s="139" t="s">
        <v>25</v>
      </c>
      <c r="N728" s="54">
        <f>N727</f>
        <v>28.4</v>
      </c>
      <c r="O728" s="250"/>
      <c r="P728" s="251"/>
      <c r="Q728" s="250"/>
      <c r="R728" s="250"/>
      <c r="S728" s="250"/>
      <c r="T728" s="250"/>
      <c r="U728" s="250"/>
      <c r="V728" s="250"/>
      <c r="W728" s="250"/>
    </row>
    <row r="729" spans="1:23" s="142" customFormat="1" ht="23.25" customHeight="1">
      <c r="A729" s="137" t="s">
        <v>165</v>
      </c>
      <c r="B729" s="241" t="s">
        <v>351</v>
      </c>
      <c r="C729" s="137">
        <v>98509</v>
      </c>
      <c r="D729" s="138" t="s">
        <v>555</v>
      </c>
      <c r="E729" s="140" t="s">
        <v>20</v>
      </c>
      <c r="F729" s="5"/>
      <c r="G729" s="5"/>
      <c r="H729" s="5"/>
      <c r="I729" s="5"/>
      <c r="J729" s="5"/>
      <c r="K729" s="5"/>
      <c r="L729" s="141"/>
      <c r="M729" s="5"/>
      <c r="N729" s="54"/>
      <c r="O729" s="367">
        <f>N732</f>
        <v>200</v>
      </c>
      <c r="P729" s="258">
        <v>55.6</v>
      </c>
      <c r="Q729" s="256"/>
      <c r="R729" s="256"/>
      <c r="S729" s="256"/>
      <c r="T729" s="256"/>
      <c r="U729" s="256"/>
      <c r="V729" s="256"/>
      <c r="W729" s="256"/>
    </row>
    <row r="730" spans="1:23" s="5" customFormat="1" ht="23.25" customHeight="1">
      <c r="A730" s="24"/>
      <c r="B730" s="24"/>
      <c r="C730" s="24"/>
      <c r="D730" s="134" t="s">
        <v>192</v>
      </c>
      <c r="E730" s="5" t="s">
        <v>20</v>
      </c>
      <c r="L730" s="139">
        <v>100</v>
      </c>
      <c r="M730" s="139" t="s">
        <v>25</v>
      </c>
      <c r="N730" s="265">
        <f>ROUND(PRODUCT(F730:L730),2)</f>
        <v>100</v>
      </c>
      <c r="O730" s="250"/>
      <c r="P730" s="251"/>
      <c r="Q730" s="250"/>
      <c r="R730" s="250"/>
      <c r="S730" s="250"/>
      <c r="T730" s="250"/>
      <c r="U730" s="250"/>
      <c r="V730" s="250"/>
      <c r="W730" s="250"/>
    </row>
    <row r="731" spans="1:23" s="5" customFormat="1" ht="23.25" customHeight="1">
      <c r="A731" s="24"/>
      <c r="B731" s="24"/>
      <c r="C731" s="24"/>
      <c r="D731" s="134" t="s">
        <v>192</v>
      </c>
      <c r="E731" s="140" t="s">
        <v>20</v>
      </c>
      <c r="L731" s="139">
        <v>100</v>
      </c>
      <c r="M731" s="139" t="s">
        <v>25</v>
      </c>
      <c r="N731" s="265">
        <f>ROUND(PRODUCT(F731:L731),2)</f>
        <v>100</v>
      </c>
      <c r="O731" s="250"/>
      <c r="P731" s="251"/>
      <c r="Q731" s="250"/>
      <c r="R731" s="250"/>
      <c r="S731" s="250"/>
      <c r="T731" s="250"/>
      <c r="U731" s="250"/>
      <c r="V731" s="250"/>
      <c r="W731" s="250"/>
    </row>
    <row r="732" spans="1:23" s="5" customFormat="1" ht="23.25" customHeight="1">
      <c r="A732" s="24"/>
      <c r="B732" s="24"/>
      <c r="C732" s="24"/>
      <c r="D732" s="135"/>
      <c r="L732" s="141" t="s">
        <v>23</v>
      </c>
      <c r="M732" s="5" t="s">
        <v>25</v>
      </c>
      <c r="N732" s="54">
        <f>SUM(N730:N731)</f>
        <v>200</v>
      </c>
      <c r="O732" s="250"/>
      <c r="P732" s="251"/>
      <c r="Q732" s="250"/>
      <c r="R732" s="250"/>
      <c r="S732" s="250"/>
      <c r="T732" s="250"/>
      <c r="U732" s="250"/>
      <c r="V732" s="250"/>
      <c r="W732" s="250"/>
    </row>
    <row r="733" spans="1:23" s="142" customFormat="1" ht="23.25" customHeight="1">
      <c r="A733" s="137" t="s">
        <v>166</v>
      </c>
      <c r="B733" s="241" t="s">
        <v>351</v>
      </c>
      <c r="C733" s="137">
        <v>98516</v>
      </c>
      <c r="D733" s="138" t="s">
        <v>554</v>
      </c>
      <c r="E733" s="140" t="s">
        <v>20</v>
      </c>
      <c r="L733" s="141"/>
      <c r="M733" s="5"/>
      <c r="N733" s="264"/>
      <c r="O733" s="255">
        <f>N735</f>
        <v>6</v>
      </c>
      <c r="P733" s="258">
        <v>338.42</v>
      </c>
      <c r="Q733" s="256"/>
      <c r="R733" s="256"/>
      <c r="S733" s="256"/>
      <c r="T733" s="256"/>
      <c r="U733" s="256"/>
      <c r="V733" s="256"/>
      <c r="W733" s="256"/>
    </row>
    <row r="734" spans="1:23" s="5" customFormat="1" ht="23.25" customHeight="1">
      <c r="A734" s="24"/>
      <c r="B734" s="24"/>
      <c r="C734" s="24"/>
      <c r="D734" s="134" t="s">
        <v>192</v>
      </c>
      <c r="E734" s="140" t="s">
        <v>20</v>
      </c>
      <c r="L734" s="139">
        <v>6</v>
      </c>
      <c r="M734" s="139" t="s">
        <v>25</v>
      </c>
      <c r="N734" s="265">
        <f>ROUND(PRODUCT(F734:L734),2)</f>
        <v>6</v>
      </c>
      <c r="O734" s="250"/>
      <c r="P734" s="251"/>
      <c r="Q734" s="250"/>
      <c r="R734" s="250"/>
      <c r="S734" s="250"/>
      <c r="T734" s="250"/>
      <c r="U734" s="250"/>
      <c r="V734" s="250"/>
      <c r="W734" s="250"/>
    </row>
    <row r="735" spans="1:23" s="5" customFormat="1" ht="23.25" customHeight="1">
      <c r="A735" s="24"/>
      <c r="B735" s="24"/>
      <c r="C735" s="24"/>
      <c r="D735" s="135"/>
      <c r="L735" s="141" t="s">
        <v>23</v>
      </c>
      <c r="M735" s="139" t="s">
        <v>25</v>
      </c>
      <c r="N735" s="54">
        <f>N734</f>
        <v>6</v>
      </c>
      <c r="O735" s="250"/>
      <c r="P735" s="251"/>
      <c r="Q735" s="250"/>
      <c r="R735" s="250"/>
      <c r="S735" s="250"/>
      <c r="T735" s="250"/>
      <c r="U735" s="250"/>
      <c r="V735" s="250"/>
      <c r="W735" s="250"/>
    </row>
    <row r="736" spans="1:23" s="142" customFormat="1" ht="33.75">
      <c r="A736" s="137" t="s">
        <v>167</v>
      </c>
      <c r="B736" s="241" t="s">
        <v>351</v>
      </c>
      <c r="C736" s="137">
        <v>94279</v>
      </c>
      <c r="D736" s="138" t="s">
        <v>553</v>
      </c>
      <c r="E736" s="140" t="s">
        <v>18</v>
      </c>
      <c r="L736" s="141"/>
      <c r="M736" s="5"/>
      <c r="N736" s="264"/>
      <c r="O736" s="255">
        <f>N738</f>
        <v>18.5</v>
      </c>
      <c r="P736" s="258">
        <v>40.54</v>
      </c>
      <c r="Q736" s="256"/>
      <c r="R736" s="256"/>
      <c r="S736" s="256"/>
      <c r="T736" s="256"/>
      <c r="U736" s="256"/>
      <c r="V736" s="256"/>
      <c r="W736" s="256"/>
    </row>
    <row r="737" spans="1:23" s="5" customFormat="1" ht="23.25" customHeight="1">
      <c r="A737" s="24"/>
      <c r="B737" s="24"/>
      <c r="C737" s="24"/>
      <c r="D737" s="134" t="s">
        <v>304</v>
      </c>
      <c r="E737" s="140" t="s">
        <v>18</v>
      </c>
      <c r="L737" s="139">
        <v>18.5</v>
      </c>
      <c r="M737" s="139" t="s">
        <v>25</v>
      </c>
      <c r="N737" s="265">
        <f>ROUND(PRODUCT(F737:L737),2)</f>
        <v>18.5</v>
      </c>
      <c r="O737" s="250"/>
      <c r="P737" s="251"/>
      <c r="Q737" s="250"/>
      <c r="R737" s="250"/>
      <c r="S737" s="250"/>
      <c r="T737" s="250"/>
      <c r="U737" s="250"/>
      <c r="V737" s="250"/>
      <c r="W737" s="250"/>
    </row>
    <row r="738" spans="1:23" s="5" customFormat="1" ht="23.25" customHeight="1">
      <c r="A738" s="24"/>
      <c r="B738" s="24"/>
      <c r="C738" s="24"/>
      <c r="D738" s="135"/>
      <c r="L738" s="141" t="s">
        <v>303</v>
      </c>
      <c r="M738" s="139" t="s">
        <v>25</v>
      </c>
      <c r="N738" s="54">
        <f>N737</f>
        <v>18.5</v>
      </c>
      <c r="O738" s="250"/>
      <c r="P738" s="251"/>
      <c r="Q738" s="250"/>
      <c r="R738" s="250"/>
      <c r="S738" s="250"/>
      <c r="T738" s="250"/>
      <c r="U738" s="250"/>
      <c r="V738" s="250"/>
      <c r="W738" s="250"/>
    </row>
    <row r="739" spans="1:23" s="142" customFormat="1" ht="23.25" customHeight="1">
      <c r="A739" s="137" t="s">
        <v>168</v>
      </c>
      <c r="B739" s="241" t="s">
        <v>351</v>
      </c>
      <c r="C739" s="137">
        <v>100619</v>
      </c>
      <c r="D739" s="138" t="s">
        <v>364</v>
      </c>
      <c r="E739" s="140" t="s">
        <v>20</v>
      </c>
      <c r="L739" s="141"/>
      <c r="M739" s="5"/>
      <c r="N739" s="264"/>
      <c r="O739" s="255">
        <f>N741</f>
        <v>8</v>
      </c>
      <c r="P739" s="258">
        <v>587.48</v>
      </c>
      <c r="Q739" s="256"/>
      <c r="R739" s="256"/>
      <c r="S739" s="256"/>
      <c r="T739" s="256"/>
      <c r="U739" s="256"/>
      <c r="V739" s="256"/>
      <c r="W739" s="256"/>
    </row>
    <row r="740" spans="1:23" s="5" customFormat="1" ht="23.25" customHeight="1">
      <c r="A740" s="24"/>
      <c r="B740" s="24"/>
      <c r="C740" s="24"/>
      <c r="D740" s="134" t="s">
        <v>192</v>
      </c>
      <c r="E740" s="140" t="s">
        <v>20</v>
      </c>
      <c r="F740" s="139"/>
      <c r="G740" s="139"/>
      <c r="H740" s="139"/>
      <c r="I740" s="139"/>
      <c r="J740" s="139"/>
      <c r="K740" s="139"/>
      <c r="L740" s="139">
        <v>8</v>
      </c>
      <c r="M740" s="139" t="s">
        <v>25</v>
      </c>
      <c r="N740" s="54">
        <f>L740</f>
        <v>8</v>
      </c>
      <c r="O740" s="250"/>
      <c r="P740" s="251"/>
      <c r="Q740" s="250"/>
      <c r="R740" s="250"/>
      <c r="S740" s="250"/>
      <c r="T740" s="250"/>
      <c r="U740" s="250"/>
      <c r="V740" s="250"/>
      <c r="W740" s="250"/>
    </row>
    <row r="741" spans="1:23" s="5" customFormat="1" ht="23.25" customHeight="1">
      <c r="A741" s="24"/>
      <c r="B741" s="24"/>
      <c r="C741" s="24"/>
      <c r="D741" s="135"/>
      <c r="F741" s="139"/>
      <c r="G741" s="139"/>
      <c r="H741" s="139"/>
      <c r="I741" s="139"/>
      <c r="J741" s="139"/>
      <c r="K741" s="139"/>
      <c r="L741" s="141" t="s">
        <v>23</v>
      </c>
      <c r="M741" s="139" t="s">
        <v>25</v>
      </c>
      <c r="N741" s="54">
        <f>N740</f>
        <v>8</v>
      </c>
      <c r="O741" s="250"/>
      <c r="P741" s="251"/>
      <c r="Q741" s="250"/>
      <c r="R741" s="250"/>
      <c r="S741" s="250"/>
      <c r="T741" s="250"/>
      <c r="U741" s="250"/>
      <c r="V741" s="250"/>
      <c r="W741" s="250"/>
    </row>
    <row r="742" spans="1:23" s="142" customFormat="1" ht="23.25" customHeight="1">
      <c r="A742" s="137" t="s">
        <v>169</v>
      </c>
      <c r="B742" s="131" t="s">
        <v>518</v>
      </c>
      <c r="C742" s="137" t="s">
        <v>172</v>
      </c>
      <c r="D742" s="138" t="s">
        <v>173</v>
      </c>
      <c r="E742" s="140" t="s">
        <v>18</v>
      </c>
      <c r="L742" s="141"/>
      <c r="M742" s="5"/>
      <c r="N742" s="264"/>
      <c r="O742" s="255">
        <f>N744</f>
        <v>18</v>
      </c>
      <c r="P742" s="258">
        <v>19.93</v>
      </c>
      <c r="Q742" s="256"/>
      <c r="R742" s="256"/>
      <c r="S742" s="256"/>
      <c r="T742" s="256"/>
      <c r="U742" s="256"/>
      <c r="V742" s="256"/>
      <c r="W742" s="256"/>
    </row>
    <row r="743" spans="1:23" s="5" customFormat="1" ht="23.25" customHeight="1">
      <c r="A743" s="24"/>
      <c r="B743" s="24"/>
      <c r="C743" s="24"/>
      <c r="D743" s="134" t="s">
        <v>192</v>
      </c>
      <c r="E743" s="140" t="s">
        <v>18</v>
      </c>
      <c r="F743" s="139">
        <v>36</v>
      </c>
      <c r="G743" s="139" t="s">
        <v>24</v>
      </c>
      <c r="H743" s="139">
        <v>0.5</v>
      </c>
      <c r="I743" s="139"/>
      <c r="J743" s="139"/>
      <c r="K743" s="139"/>
      <c r="L743" s="141"/>
      <c r="M743" s="139" t="s">
        <v>25</v>
      </c>
      <c r="N743" s="265">
        <f>ROUND(PRODUCT(F743:L743),2)</f>
        <v>18</v>
      </c>
      <c r="O743" s="250"/>
      <c r="P743" s="251"/>
      <c r="Q743" s="250"/>
      <c r="R743" s="250"/>
      <c r="S743" s="250"/>
      <c r="T743" s="250"/>
      <c r="U743" s="250"/>
      <c r="V743" s="250"/>
      <c r="W743" s="250"/>
    </row>
    <row r="744" spans="1:23" s="5" customFormat="1" ht="23.25" customHeight="1">
      <c r="A744" s="24"/>
      <c r="B744" s="24"/>
      <c r="C744" s="24"/>
      <c r="D744" s="135"/>
      <c r="F744" s="139"/>
      <c r="G744" s="139"/>
      <c r="H744" s="139"/>
      <c r="I744" s="139"/>
      <c r="J744" s="139"/>
      <c r="K744" s="139"/>
      <c r="L744" s="141" t="s">
        <v>23</v>
      </c>
      <c r="M744" s="139" t="s">
        <v>25</v>
      </c>
      <c r="N744" s="54">
        <f>N743</f>
        <v>18</v>
      </c>
      <c r="O744" s="250"/>
      <c r="P744" s="251"/>
      <c r="Q744" s="250"/>
      <c r="R744" s="250"/>
      <c r="S744" s="250"/>
      <c r="T744" s="250"/>
      <c r="U744" s="250"/>
      <c r="V744" s="250"/>
      <c r="W744" s="250"/>
    </row>
    <row r="745" spans="1:23" s="142" customFormat="1" ht="23.25" customHeight="1">
      <c r="A745" s="137" t="s">
        <v>170</v>
      </c>
      <c r="B745" s="131" t="s">
        <v>518</v>
      </c>
      <c r="C745" s="137" t="s">
        <v>174</v>
      </c>
      <c r="D745" s="138" t="s">
        <v>175</v>
      </c>
      <c r="E745" s="140" t="s">
        <v>18</v>
      </c>
      <c r="L745" s="141"/>
      <c r="M745" s="5"/>
      <c r="N745" s="264"/>
      <c r="O745" s="367">
        <f>N746</f>
        <v>36</v>
      </c>
      <c r="P745" s="251">
        <v>5.45</v>
      </c>
      <c r="Q745" s="256"/>
      <c r="R745" s="256"/>
      <c r="S745" s="256"/>
      <c r="T745" s="256"/>
      <c r="U745" s="256"/>
      <c r="V745" s="256"/>
      <c r="W745" s="256"/>
    </row>
    <row r="746" spans="1:23" s="5" customFormat="1" ht="23.25" customHeight="1">
      <c r="A746" s="24"/>
      <c r="B746" s="24"/>
      <c r="C746" s="24"/>
      <c r="D746" s="134" t="s">
        <v>192</v>
      </c>
      <c r="E746" s="140" t="s">
        <v>18</v>
      </c>
      <c r="F746" s="139">
        <v>72</v>
      </c>
      <c r="G746" s="139" t="s">
        <v>24</v>
      </c>
      <c r="H746" s="139">
        <v>0.5</v>
      </c>
      <c r="I746" s="139"/>
      <c r="J746" s="139"/>
      <c r="K746" s="139"/>
      <c r="L746" s="141"/>
      <c r="M746" s="139" t="s">
        <v>25</v>
      </c>
      <c r="N746" s="265">
        <f>ROUND(PRODUCT(F746:L746),2)</f>
        <v>36</v>
      </c>
      <c r="O746" s="367"/>
      <c r="P746" s="251"/>
      <c r="Q746" s="250"/>
      <c r="R746" s="250"/>
      <c r="S746" s="250"/>
      <c r="T746" s="250"/>
      <c r="U746" s="250"/>
      <c r="V746" s="250"/>
      <c r="W746" s="250"/>
    </row>
    <row r="747" spans="1:23" s="5" customFormat="1" ht="23.25" customHeight="1">
      <c r="A747" s="24"/>
      <c r="B747" s="24"/>
      <c r="C747" s="24"/>
      <c r="D747" s="135"/>
      <c r="L747" s="141" t="s">
        <v>23</v>
      </c>
      <c r="M747" s="5" t="s">
        <v>25</v>
      </c>
      <c r="N747" s="54">
        <f>N746</f>
        <v>36</v>
      </c>
      <c r="O747" s="250"/>
      <c r="P747" s="251"/>
      <c r="Q747" s="250"/>
      <c r="R747" s="250"/>
      <c r="S747" s="250"/>
      <c r="T747" s="250"/>
      <c r="U747" s="250"/>
      <c r="V747" s="250"/>
      <c r="W747" s="250"/>
    </row>
    <row r="748" spans="1:23" s="142" customFormat="1" ht="33.75">
      <c r="A748" s="137" t="s">
        <v>171</v>
      </c>
      <c r="B748" s="131" t="s">
        <v>518</v>
      </c>
      <c r="C748" s="137" t="s">
        <v>131</v>
      </c>
      <c r="D748" s="138" t="s">
        <v>132</v>
      </c>
      <c r="E748" s="140" t="s">
        <v>20</v>
      </c>
      <c r="L748" s="141"/>
      <c r="M748" s="5"/>
      <c r="N748" s="264"/>
      <c r="O748" s="255">
        <f>N750</f>
        <v>4</v>
      </c>
      <c r="P748" s="258">
        <v>112.76</v>
      </c>
      <c r="Q748" s="256"/>
      <c r="R748" s="256"/>
      <c r="S748" s="256"/>
      <c r="T748" s="256"/>
      <c r="U748" s="256"/>
      <c r="V748" s="256"/>
      <c r="W748" s="256"/>
    </row>
    <row r="749" spans="1:23" s="5" customFormat="1" ht="23.25" customHeight="1">
      <c r="A749" s="24"/>
      <c r="B749" s="24"/>
      <c r="C749" s="24"/>
      <c r="D749" s="134" t="s">
        <v>192</v>
      </c>
      <c r="E749" s="140" t="s">
        <v>20</v>
      </c>
      <c r="L749" s="139">
        <v>4</v>
      </c>
      <c r="M749" s="139" t="s">
        <v>25</v>
      </c>
      <c r="N749" s="265">
        <f>ROUND(PRODUCT(F749:L749),2)</f>
        <v>4</v>
      </c>
      <c r="O749" s="250"/>
      <c r="P749" s="251"/>
      <c r="Q749" s="250"/>
      <c r="R749" s="250"/>
      <c r="S749" s="250"/>
      <c r="T749" s="250"/>
      <c r="U749" s="250"/>
      <c r="V749" s="250"/>
      <c r="W749" s="250"/>
    </row>
    <row r="750" spans="1:23" s="5" customFormat="1" ht="23.25" customHeight="1">
      <c r="A750" s="24"/>
      <c r="B750" s="24"/>
      <c r="C750" s="24"/>
      <c r="D750" s="135"/>
      <c r="L750" s="141" t="s">
        <v>23</v>
      </c>
      <c r="M750" s="5" t="s">
        <v>25</v>
      </c>
      <c r="N750" s="54">
        <f>N749</f>
        <v>4</v>
      </c>
      <c r="O750" s="250"/>
      <c r="P750" s="251"/>
      <c r="Q750" s="250"/>
      <c r="R750" s="250"/>
      <c r="S750" s="250"/>
      <c r="T750" s="250"/>
      <c r="U750" s="250"/>
      <c r="V750" s="250"/>
      <c r="W750" s="250"/>
    </row>
    <row r="751" spans="1:23" s="5" customFormat="1" ht="23.25" customHeight="1">
      <c r="A751" s="24"/>
      <c r="B751" s="24"/>
      <c r="C751" s="24"/>
      <c r="D751" s="135"/>
      <c r="L751" s="141"/>
      <c r="N751" s="264"/>
      <c r="O751" s="250"/>
      <c r="P751" s="251"/>
      <c r="Q751" s="250"/>
      <c r="R751" s="250"/>
      <c r="S751" s="250"/>
      <c r="T751" s="250"/>
      <c r="U751" s="250"/>
      <c r="V751" s="250"/>
      <c r="W751" s="250"/>
    </row>
    <row r="752" spans="1:23" s="261" customFormat="1">
      <c r="A752" s="128" t="s">
        <v>176</v>
      </c>
      <c r="B752" s="128"/>
      <c r="C752" s="129"/>
      <c r="D752" s="129" t="s">
        <v>526</v>
      </c>
      <c r="E752" s="128"/>
      <c r="F752" s="129"/>
      <c r="G752" s="129"/>
      <c r="H752" s="129"/>
      <c r="I752" s="129"/>
      <c r="J752" s="129"/>
      <c r="K752" s="129"/>
      <c r="L752" s="129"/>
      <c r="M752" s="129"/>
      <c r="N752" s="130"/>
      <c r="O752" s="279"/>
      <c r="P752" s="284"/>
      <c r="Q752" s="408"/>
      <c r="R752" s="409"/>
      <c r="S752" s="409"/>
    </row>
    <row r="753" spans="1:17" s="261" customFormat="1" ht="22.5">
      <c r="A753" s="131" t="s">
        <v>177</v>
      </c>
      <c r="B753" s="241" t="s">
        <v>351</v>
      </c>
      <c r="C753" s="131">
        <v>100863</v>
      </c>
      <c r="D753" s="133" t="s">
        <v>475</v>
      </c>
      <c r="E753" s="131" t="s">
        <v>20</v>
      </c>
      <c r="F753" s="124"/>
      <c r="G753" s="124"/>
      <c r="H753" s="124"/>
      <c r="I753" s="124"/>
      <c r="J753" s="124"/>
      <c r="K753" s="124"/>
      <c r="L753" s="126"/>
      <c r="M753" s="126"/>
      <c r="N753" s="127"/>
      <c r="O753" s="280">
        <f>N755</f>
        <v>8</v>
      </c>
      <c r="P753" s="284">
        <v>508.14</v>
      </c>
      <c r="Q753" s="285"/>
    </row>
    <row r="754" spans="1:17" s="261" customFormat="1">
      <c r="A754" s="131"/>
      <c r="B754" s="131"/>
      <c r="C754" s="131"/>
      <c r="D754" s="125" t="s">
        <v>278</v>
      </c>
      <c r="E754" s="131"/>
      <c r="F754" s="124"/>
      <c r="G754" s="124"/>
      <c r="H754" s="124"/>
      <c r="I754" s="124"/>
      <c r="J754" s="124"/>
      <c r="K754" s="124"/>
      <c r="L754" s="126">
        <v>8</v>
      </c>
      <c r="M754" s="126" t="s">
        <v>25</v>
      </c>
      <c r="N754" s="127">
        <f>ROUND(PRODUCT(F754:L754),2)</f>
        <v>8</v>
      </c>
      <c r="O754" s="280"/>
      <c r="P754" s="284"/>
      <c r="Q754" s="285"/>
    </row>
    <row r="755" spans="1:17" s="261" customFormat="1">
      <c r="A755" s="131"/>
      <c r="B755" s="131"/>
      <c r="C755" s="131"/>
      <c r="D755" s="125"/>
      <c r="E755" s="131"/>
      <c r="F755" s="124"/>
      <c r="G755" s="124"/>
      <c r="H755" s="124"/>
      <c r="I755" s="124"/>
      <c r="J755" s="124"/>
      <c r="K755" s="124"/>
      <c r="L755" s="126" t="s">
        <v>23</v>
      </c>
      <c r="M755" s="126" t="s">
        <v>25</v>
      </c>
      <c r="N755" s="127">
        <f>N754</f>
        <v>8</v>
      </c>
      <c r="O755" s="280"/>
      <c r="P755" s="284"/>
      <c r="Q755" s="285"/>
    </row>
    <row r="756" spans="1:17" s="261" customFormat="1">
      <c r="A756" s="131"/>
      <c r="B756" s="131"/>
      <c r="C756" s="131"/>
      <c r="D756" s="125"/>
      <c r="E756" s="131"/>
      <c r="F756" s="124"/>
      <c r="G756" s="124"/>
      <c r="H756" s="124"/>
      <c r="I756" s="124"/>
      <c r="J756" s="124"/>
      <c r="K756" s="124"/>
      <c r="L756" s="126"/>
      <c r="M756" s="126"/>
      <c r="N756" s="127"/>
      <c r="O756" s="280"/>
      <c r="P756" s="284"/>
      <c r="Q756" s="285"/>
    </row>
    <row r="757" spans="1:17" s="261" customFormat="1" ht="22.5">
      <c r="A757" s="131" t="s">
        <v>178</v>
      </c>
      <c r="B757" s="241" t="s">
        <v>351</v>
      </c>
      <c r="C757" s="131">
        <v>101908</v>
      </c>
      <c r="D757" s="133" t="s">
        <v>320</v>
      </c>
      <c r="E757" s="131" t="s">
        <v>20</v>
      </c>
      <c r="F757" s="124"/>
      <c r="G757" s="124"/>
      <c r="H757" s="124"/>
      <c r="I757" s="124"/>
      <c r="J757" s="124"/>
      <c r="K757" s="124"/>
      <c r="L757" s="126"/>
      <c r="M757" s="126"/>
      <c r="N757" s="127"/>
      <c r="O757" s="280">
        <f>N759</f>
        <v>6</v>
      </c>
      <c r="P757" s="284">
        <v>224.46</v>
      </c>
      <c r="Q757" s="285"/>
    </row>
    <row r="758" spans="1:17" s="261" customFormat="1">
      <c r="A758" s="131"/>
      <c r="B758" s="131"/>
      <c r="C758" s="131"/>
      <c r="D758" s="125" t="s">
        <v>305</v>
      </c>
      <c r="E758" s="131"/>
      <c r="F758" s="124"/>
      <c r="G758" s="124"/>
      <c r="H758" s="124"/>
      <c r="I758" s="124"/>
      <c r="J758" s="124"/>
      <c r="K758" s="124"/>
      <c r="L758" s="126">
        <v>6</v>
      </c>
      <c r="M758" s="126" t="s">
        <v>25</v>
      </c>
      <c r="N758" s="127">
        <f>ROUND(PRODUCT(F758:L758),2)</f>
        <v>6</v>
      </c>
      <c r="O758" s="280"/>
      <c r="P758" s="284"/>
      <c r="Q758" s="285"/>
    </row>
    <row r="759" spans="1:17" s="261" customFormat="1">
      <c r="A759" s="131"/>
      <c r="B759" s="131"/>
      <c r="C759" s="131"/>
      <c r="D759" s="125"/>
      <c r="E759" s="131"/>
      <c r="F759" s="124"/>
      <c r="G759" s="124"/>
      <c r="H759" s="124"/>
      <c r="I759" s="124"/>
      <c r="J759" s="124"/>
      <c r="K759" s="124"/>
      <c r="L759" s="126" t="s">
        <v>23</v>
      </c>
      <c r="M759" s="126" t="s">
        <v>25</v>
      </c>
      <c r="N759" s="127">
        <f>N758</f>
        <v>6</v>
      </c>
      <c r="O759" s="280"/>
      <c r="P759" s="284"/>
      <c r="Q759" s="285"/>
    </row>
    <row r="760" spans="1:17" s="261" customFormat="1">
      <c r="A760" s="131"/>
      <c r="B760" s="131"/>
      <c r="C760" s="131"/>
      <c r="D760" s="125"/>
      <c r="E760" s="131"/>
      <c r="F760" s="124"/>
      <c r="G760" s="124"/>
      <c r="H760" s="124"/>
      <c r="I760" s="124"/>
      <c r="J760" s="124"/>
      <c r="K760" s="124"/>
      <c r="L760" s="126"/>
      <c r="M760" s="126"/>
      <c r="N760" s="127"/>
      <c r="O760" s="280"/>
      <c r="P760" s="284"/>
      <c r="Q760" s="285"/>
    </row>
    <row r="761" spans="1:17" s="261" customFormat="1" ht="22.5">
      <c r="A761" s="131" t="s">
        <v>179</v>
      </c>
      <c r="B761" s="241" t="s">
        <v>351</v>
      </c>
      <c r="C761" s="131">
        <v>101905</v>
      </c>
      <c r="D761" s="133" t="s">
        <v>321</v>
      </c>
      <c r="E761" s="131" t="s">
        <v>20</v>
      </c>
      <c r="F761" s="124"/>
      <c r="G761" s="124"/>
      <c r="H761" s="124"/>
      <c r="I761" s="124"/>
      <c r="J761" s="124"/>
      <c r="K761" s="124"/>
      <c r="L761" s="126"/>
      <c r="M761" s="126"/>
      <c r="N761" s="127"/>
      <c r="O761" s="280">
        <f>N765</f>
        <v>3</v>
      </c>
      <c r="P761" s="284">
        <v>231.53</v>
      </c>
      <c r="Q761" s="285"/>
    </row>
    <row r="762" spans="1:17" s="261" customFormat="1">
      <c r="A762" s="131"/>
      <c r="B762" s="131"/>
      <c r="C762" s="131"/>
      <c r="D762" s="125" t="s">
        <v>287</v>
      </c>
      <c r="E762" s="131"/>
      <c r="F762" s="124"/>
      <c r="G762" s="124"/>
      <c r="H762" s="124"/>
      <c r="I762" s="124"/>
      <c r="J762" s="124"/>
      <c r="K762" s="124"/>
      <c r="L762" s="126">
        <v>1</v>
      </c>
      <c r="M762" s="126"/>
      <c r="N762" s="127">
        <f>ROUND(PRODUCT(F762:L762),2)</f>
        <v>1</v>
      </c>
      <c r="O762" s="280"/>
      <c r="P762" s="284"/>
      <c r="Q762" s="285"/>
    </row>
    <row r="763" spans="1:17" s="261" customFormat="1">
      <c r="A763" s="131"/>
      <c r="B763" s="131"/>
      <c r="C763" s="131"/>
      <c r="D763" s="125" t="s">
        <v>306</v>
      </c>
      <c r="E763" s="131"/>
      <c r="F763" s="124"/>
      <c r="G763" s="124"/>
      <c r="H763" s="124"/>
      <c r="I763" s="124"/>
      <c r="J763" s="124"/>
      <c r="K763" s="124"/>
      <c r="L763" s="126">
        <v>1</v>
      </c>
      <c r="M763" s="126"/>
      <c r="N763" s="127">
        <f>ROUND(PRODUCT(F763:L763),2)</f>
        <v>1</v>
      </c>
      <c r="O763" s="280"/>
      <c r="P763" s="284"/>
      <c r="Q763" s="285"/>
    </row>
    <row r="764" spans="1:17" s="261" customFormat="1">
      <c r="A764" s="131"/>
      <c r="B764" s="131"/>
      <c r="C764" s="131"/>
      <c r="D764" s="125" t="s">
        <v>295</v>
      </c>
      <c r="E764" s="131"/>
      <c r="F764" s="124"/>
      <c r="G764" s="124"/>
      <c r="H764" s="124"/>
      <c r="I764" s="124"/>
      <c r="J764" s="124"/>
      <c r="K764" s="124"/>
      <c r="L764" s="126">
        <v>1</v>
      </c>
      <c r="M764" s="126"/>
      <c r="N764" s="127">
        <f>ROUND(PRODUCT(F764:L764),2)</f>
        <v>1</v>
      </c>
      <c r="O764" s="280"/>
      <c r="P764" s="284"/>
      <c r="Q764" s="285"/>
    </row>
    <row r="765" spans="1:17" s="261" customFormat="1">
      <c r="A765" s="131"/>
      <c r="B765" s="131"/>
      <c r="C765" s="131"/>
      <c r="D765" s="125"/>
      <c r="E765" s="131"/>
      <c r="F765" s="124"/>
      <c r="G765" s="124"/>
      <c r="H765" s="124"/>
      <c r="I765" s="124"/>
      <c r="J765" s="124"/>
      <c r="K765" s="124"/>
      <c r="L765" s="126" t="s">
        <v>23</v>
      </c>
      <c r="M765" s="126" t="s">
        <v>25</v>
      </c>
      <c r="N765" s="127">
        <f>SUM(N762:N764)</f>
        <v>3</v>
      </c>
      <c r="O765" s="280"/>
      <c r="P765" s="284"/>
      <c r="Q765" s="285"/>
    </row>
    <row r="766" spans="1:17" s="261" customFormat="1">
      <c r="A766" s="131"/>
      <c r="B766" s="131"/>
      <c r="C766" s="131"/>
      <c r="D766" s="125"/>
      <c r="E766" s="131"/>
      <c r="F766" s="124"/>
      <c r="G766" s="124"/>
      <c r="H766" s="124"/>
      <c r="I766" s="124"/>
      <c r="J766" s="124"/>
      <c r="K766" s="124"/>
      <c r="L766" s="126"/>
      <c r="M766" s="126"/>
      <c r="N766" s="127"/>
      <c r="O766" s="280"/>
      <c r="P766" s="284"/>
      <c r="Q766" s="285"/>
    </row>
    <row r="767" spans="1:17" s="261" customFormat="1">
      <c r="A767" s="131" t="s">
        <v>180</v>
      </c>
      <c r="B767" s="241" t="s">
        <v>351</v>
      </c>
      <c r="C767" s="131">
        <v>99855</v>
      </c>
      <c r="D767" s="133" t="s">
        <v>537</v>
      </c>
      <c r="E767" s="131" t="s">
        <v>18</v>
      </c>
      <c r="F767" s="124"/>
      <c r="G767" s="124"/>
      <c r="H767" s="124"/>
      <c r="I767" s="124"/>
      <c r="J767" s="124"/>
      <c r="K767" s="124"/>
      <c r="L767" s="126"/>
      <c r="M767" s="126"/>
      <c r="N767" s="127"/>
      <c r="O767" s="280">
        <f>N771</f>
        <v>31.5</v>
      </c>
      <c r="P767" s="284">
        <v>103.51</v>
      </c>
      <c r="Q767" s="285"/>
    </row>
    <row r="768" spans="1:17" s="261" customFormat="1">
      <c r="A768" s="131"/>
      <c r="B768" s="131"/>
      <c r="C768" s="131"/>
      <c r="D768" s="125" t="s">
        <v>370</v>
      </c>
      <c r="E768" s="131"/>
      <c r="F768" s="124">
        <v>10</v>
      </c>
      <c r="G768" s="124" t="s">
        <v>24</v>
      </c>
      <c r="H768" s="124"/>
      <c r="I768" s="124"/>
      <c r="J768" s="124"/>
      <c r="K768" s="124"/>
      <c r="L768" s="126">
        <v>1</v>
      </c>
      <c r="M768" s="126" t="s">
        <v>25</v>
      </c>
      <c r="N768" s="127">
        <f>ROUND(PRODUCT(F768:L768),2)</f>
        <v>10</v>
      </c>
      <c r="O768" s="280"/>
      <c r="P768" s="284"/>
      <c r="Q768" s="285"/>
    </row>
    <row r="769" spans="1:17" s="261" customFormat="1">
      <c r="A769" s="131"/>
      <c r="B769" s="131"/>
      <c r="C769" s="131"/>
      <c r="D769" s="125" t="s">
        <v>294</v>
      </c>
      <c r="E769" s="131"/>
      <c r="F769" s="124">
        <v>0.95</v>
      </c>
      <c r="G769" s="124" t="s">
        <v>24</v>
      </c>
      <c r="H769" s="124"/>
      <c r="I769" s="124"/>
      <c r="J769" s="124"/>
      <c r="K769" s="124"/>
      <c r="L769" s="126">
        <v>10</v>
      </c>
      <c r="M769" s="126" t="s">
        <v>25</v>
      </c>
      <c r="N769" s="127">
        <f>ROUND(PRODUCT(F769:L769),2)</f>
        <v>9.5</v>
      </c>
      <c r="O769" s="280"/>
      <c r="P769" s="284"/>
      <c r="Q769" s="285"/>
    </row>
    <row r="770" spans="1:17" s="261" customFormat="1">
      <c r="A770" s="131"/>
      <c r="B770" s="131"/>
      <c r="C770" s="131"/>
      <c r="D770" s="125" t="s">
        <v>371</v>
      </c>
      <c r="E770" s="131"/>
      <c r="F770" s="124">
        <v>6</v>
      </c>
      <c r="G770" s="124" t="s">
        <v>24</v>
      </c>
      <c r="H770" s="124"/>
      <c r="I770" s="124"/>
      <c r="J770" s="124"/>
      <c r="K770" s="124"/>
      <c r="L770" s="126">
        <v>2</v>
      </c>
      <c r="M770" s="126" t="s">
        <v>25</v>
      </c>
      <c r="N770" s="127">
        <f>ROUND(PRODUCT(F770:L770),2)</f>
        <v>12</v>
      </c>
      <c r="O770" s="280"/>
      <c r="P770" s="284"/>
      <c r="Q770" s="285"/>
    </row>
    <row r="771" spans="1:17" s="261" customFormat="1">
      <c r="A771" s="131"/>
      <c r="B771" s="131"/>
      <c r="C771" s="131"/>
      <c r="D771" s="125"/>
      <c r="E771" s="131"/>
      <c r="F771" s="124"/>
      <c r="G771" s="124"/>
      <c r="H771" s="124"/>
      <c r="I771" s="124"/>
      <c r="J771" s="124"/>
      <c r="K771" s="124"/>
      <c r="L771" s="126" t="s">
        <v>23</v>
      </c>
      <c r="M771" s="126" t="s">
        <v>25</v>
      </c>
      <c r="N771" s="127">
        <f>SUM(N768:N770)</f>
        <v>31.5</v>
      </c>
      <c r="O771" s="280"/>
      <c r="P771" s="284"/>
      <c r="Q771" s="285"/>
    </row>
    <row r="772" spans="1:17" s="261" customFormat="1">
      <c r="A772" s="131"/>
      <c r="B772" s="131"/>
      <c r="C772" s="131"/>
      <c r="D772" s="125"/>
      <c r="E772" s="131"/>
      <c r="F772" s="124"/>
      <c r="G772" s="124"/>
      <c r="H772" s="124"/>
      <c r="I772" s="124"/>
      <c r="J772" s="124"/>
      <c r="K772" s="124"/>
      <c r="L772" s="126"/>
      <c r="M772" s="126"/>
      <c r="N772" s="127"/>
      <c r="O772" s="280"/>
      <c r="P772" s="284"/>
      <c r="Q772" s="285"/>
    </row>
    <row r="773" spans="1:17" s="261" customFormat="1">
      <c r="A773" s="131" t="s">
        <v>181</v>
      </c>
      <c r="B773" s="131" t="s">
        <v>323</v>
      </c>
      <c r="C773" s="131" t="s">
        <v>322</v>
      </c>
      <c r="D773" s="133" t="s">
        <v>536</v>
      </c>
      <c r="E773" s="131" t="s">
        <v>8</v>
      </c>
      <c r="F773" s="124"/>
      <c r="G773" s="124"/>
      <c r="H773" s="124"/>
      <c r="I773" s="124"/>
      <c r="J773" s="124"/>
      <c r="K773" s="124"/>
      <c r="L773" s="126"/>
      <c r="M773" s="126"/>
      <c r="N773" s="127"/>
      <c r="O773" s="280">
        <f>N775</f>
        <v>360</v>
      </c>
      <c r="P773" s="284">
        <v>1.45</v>
      </c>
      <c r="Q773" s="285"/>
    </row>
    <row r="774" spans="1:17" s="261" customFormat="1">
      <c r="A774" s="131"/>
      <c r="B774" s="131"/>
      <c r="C774" s="131"/>
      <c r="D774" s="125" t="s">
        <v>324</v>
      </c>
      <c r="E774" s="131"/>
      <c r="F774" s="124"/>
      <c r="G774" s="124"/>
      <c r="H774" s="124"/>
      <c r="I774" s="124"/>
      <c r="J774" s="124"/>
      <c r="K774" s="124"/>
      <c r="L774" s="126">
        <v>360</v>
      </c>
      <c r="M774" s="126" t="s">
        <v>25</v>
      </c>
      <c r="N774" s="127">
        <f>ROUND(PRODUCT(F774:L774),2)</f>
        <v>360</v>
      </c>
      <c r="O774" s="280"/>
      <c r="P774" s="284"/>
      <c r="Q774" s="285"/>
    </row>
    <row r="775" spans="1:17" s="261" customFormat="1">
      <c r="A775" s="131"/>
      <c r="B775" s="131"/>
      <c r="C775" s="131"/>
      <c r="D775" s="125"/>
      <c r="E775" s="131"/>
      <c r="F775" s="124"/>
      <c r="G775" s="124"/>
      <c r="H775" s="124"/>
      <c r="I775" s="124"/>
      <c r="J775" s="124"/>
      <c r="K775" s="124"/>
      <c r="L775" s="126" t="s">
        <v>303</v>
      </c>
      <c r="M775" s="126" t="s">
        <v>25</v>
      </c>
      <c r="N775" s="127">
        <f>N774</f>
        <v>360</v>
      </c>
      <c r="O775" s="280"/>
      <c r="P775" s="284"/>
      <c r="Q775" s="285"/>
    </row>
    <row r="776" spans="1:17" s="10" customFormat="1">
      <c r="A776" s="24"/>
      <c r="B776" s="24"/>
      <c r="C776" s="24"/>
      <c r="D776" s="135"/>
      <c r="E776" s="5"/>
      <c r="F776" s="5"/>
      <c r="G776" s="5"/>
      <c r="H776" s="5"/>
      <c r="I776" s="5"/>
      <c r="J776" s="5"/>
      <c r="K776" s="5"/>
      <c r="L776" s="139"/>
      <c r="N776" s="262"/>
    </row>
    <row r="777" spans="1:17">
      <c r="A777" s="24"/>
      <c r="B777" s="24"/>
      <c r="C777" s="24"/>
      <c r="D777" s="135"/>
      <c r="E777" s="5"/>
      <c r="F777" s="5"/>
      <c r="G777" s="5"/>
      <c r="H777" s="5"/>
      <c r="I777" s="5"/>
      <c r="J777" s="5"/>
      <c r="K777" s="5"/>
      <c r="L777" s="139"/>
    </row>
    <row r="778" spans="1:17">
      <c r="A778" s="24"/>
      <c r="B778" s="24"/>
      <c r="C778" s="24"/>
      <c r="D778" s="135"/>
      <c r="E778" s="5"/>
      <c r="F778" s="5"/>
      <c r="G778" s="5"/>
      <c r="H778" s="5"/>
      <c r="I778" s="5"/>
      <c r="J778" s="5"/>
      <c r="K778" s="5"/>
      <c r="L778" s="139"/>
    </row>
    <row r="779" spans="1:17">
      <c r="A779" s="24"/>
      <c r="B779" s="24"/>
      <c r="C779" s="24"/>
      <c r="D779" s="135"/>
      <c r="E779" s="5"/>
      <c r="F779" s="5"/>
      <c r="G779" s="5"/>
      <c r="H779" s="5"/>
      <c r="I779" s="5"/>
      <c r="J779" s="5"/>
      <c r="K779" s="5"/>
      <c r="L779" s="139"/>
    </row>
    <row r="780" spans="1:17">
      <c r="A780" s="24"/>
      <c r="B780" s="24"/>
      <c r="C780" s="24"/>
      <c r="D780" s="135"/>
      <c r="E780" s="5"/>
      <c r="F780" s="5"/>
      <c r="G780" s="5"/>
      <c r="H780" s="5"/>
      <c r="I780" s="5"/>
      <c r="J780" s="5"/>
      <c r="K780" s="5"/>
      <c r="L780" s="139"/>
    </row>
    <row r="781" spans="1:17">
      <c r="A781" s="24"/>
      <c r="B781" s="24"/>
      <c r="C781" s="24"/>
      <c r="D781" s="135"/>
      <c r="E781" s="5"/>
      <c r="F781" s="5"/>
      <c r="G781" s="5"/>
      <c r="H781" s="5"/>
      <c r="I781" s="5"/>
      <c r="J781" s="5"/>
      <c r="K781" s="5"/>
      <c r="L781" s="139"/>
    </row>
    <row r="782" spans="1:17">
      <c r="A782" s="24"/>
      <c r="B782" s="24"/>
      <c r="C782" s="24"/>
      <c r="D782" s="5"/>
      <c r="E782" s="5"/>
      <c r="F782" s="5"/>
      <c r="G782" s="5"/>
      <c r="H782" s="5"/>
      <c r="I782" s="5"/>
      <c r="J782" s="5"/>
      <c r="K782" s="5"/>
      <c r="L782" s="139"/>
    </row>
    <row r="783" spans="1:17">
      <c r="A783" s="24"/>
      <c r="B783" s="24"/>
      <c r="C783" s="24"/>
      <c r="D783" s="5"/>
      <c r="E783" s="5"/>
      <c r="F783" s="5"/>
      <c r="G783" s="5"/>
      <c r="H783" s="5"/>
      <c r="I783" s="5"/>
      <c r="J783" s="5"/>
      <c r="K783" s="5"/>
      <c r="L783" s="139"/>
    </row>
    <row r="784" spans="1:17">
      <c r="A784" s="24"/>
      <c r="B784" s="24"/>
      <c r="C784" s="24"/>
      <c r="D784" s="5"/>
      <c r="E784" s="5"/>
      <c r="F784" s="5"/>
      <c r="G784" s="5"/>
      <c r="H784" s="5"/>
      <c r="I784" s="5"/>
      <c r="J784" s="5"/>
      <c r="K784" s="5"/>
      <c r="L784" s="139"/>
    </row>
    <row r="785" spans="1:12">
      <c r="A785" s="24"/>
      <c r="B785" s="24"/>
      <c r="C785" s="24"/>
      <c r="D785" s="5"/>
      <c r="E785" s="5"/>
      <c r="F785" s="5"/>
      <c r="G785" s="5"/>
      <c r="H785" s="5"/>
      <c r="I785" s="5"/>
      <c r="J785" s="5"/>
      <c r="K785" s="5"/>
      <c r="L785" s="139"/>
    </row>
    <row r="786" spans="1:12">
      <c r="A786" s="24"/>
      <c r="B786" s="24"/>
      <c r="C786" s="24"/>
      <c r="D786" s="5"/>
      <c r="E786" s="5"/>
      <c r="F786" s="5"/>
      <c r="G786" s="5"/>
      <c r="H786" s="5"/>
      <c r="I786" s="5"/>
      <c r="J786" s="5"/>
      <c r="K786" s="5"/>
      <c r="L786" s="139"/>
    </row>
    <row r="787" spans="1:12">
      <c r="A787" s="24"/>
      <c r="B787" s="24"/>
      <c r="C787" s="24"/>
      <c r="D787" s="5"/>
      <c r="E787" s="5"/>
      <c r="F787" s="5"/>
      <c r="G787" s="5"/>
      <c r="H787" s="5"/>
      <c r="I787" s="5"/>
      <c r="J787" s="5"/>
      <c r="K787" s="5"/>
      <c r="L787" s="139"/>
    </row>
    <row r="788" spans="1:12">
      <c r="A788" s="24"/>
      <c r="B788" s="24"/>
      <c r="C788" s="24"/>
      <c r="D788" s="5"/>
      <c r="E788" s="5"/>
      <c r="F788" s="5"/>
      <c r="G788" s="5"/>
      <c r="H788" s="5"/>
      <c r="I788" s="5"/>
      <c r="J788" s="5"/>
      <c r="K788" s="5"/>
      <c r="L788" s="139"/>
    </row>
    <row r="789" spans="1:12">
      <c r="A789" s="24"/>
      <c r="B789" s="24"/>
      <c r="C789" s="24"/>
      <c r="D789" s="5"/>
      <c r="E789" s="5"/>
      <c r="F789" s="5"/>
      <c r="G789" s="5"/>
      <c r="H789" s="5"/>
      <c r="I789" s="5"/>
      <c r="J789" s="5"/>
      <c r="K789" s="5"/>
      <c r="L789" s="139"/>
    </row>
    <row r="790" spans="1:12">
      <c r="A790" s="24"/>
      <c r="B790" s="24"/>
      <c r="C790" s="24"/>
      <c r="D790" s="5"/>
      <c r="E790" s="5"/>
      <c r="F790" s="5"/>
      <c r="G790" s="5"/>
      <c r="H790" s="5"/>
      <c r="I790" s="5"/>
      <c r="J790" s="5"/>
      <c r="K790" s="5"/>
      <c r="L790" s="139"/>
    </row>
    <row r="791" spans="1:12">
      <c r="A791" s="24"/>
      <c r="B791" s="24"/>
      <c r="C791" s="24"/>
      <c r="D791" s="5"/>
      <c r="E791" s="5"/>
      <c r="F791" s="5"/>
      <c r="G791" s="5"/>
      <c r="H791" s="5"/>
      <c r="I791" s="5"/>
      <c r="J791" s="5"/>
      <c r="K791" s="5"/>
      <c r="L791" s="139"/>
    </row>
    <row r="792" spans="1:12">
      <c r="A792" s="24"/>
      <c r="B792" s="24"/>
      <c r="C792" s="24"/>
      <c r="D792" s="5"/>
      <c r="E792" s="5"/>
      <c r="F792" s="5"/>
      <c r="G792" s="5"/>
      <c r="H792" s="5"/>
      <c r="I792" s="5"/>
      <c r="J792" s="5"/>
      <c r="K792" s="5"/>
      <c r="L792" s="139"/>
    </row>
    <row r="793" spans="1:12">
      <c r="A793" s="24"/>
      <c r="B793" s="24"/>
      <c r="C793" s="24"/>
      <c r="D793" s="5"/>
      <c r="E793" s="5"/>
      <c r="F793" s="5"/>
      <c r="G793" s="5"/>
      <c r="H793" s="5"/>
      <c r="I793" s="5"/>
      <c r="J793" s="5"/>
      <c r="K793" s="5"/>
      <c r="L793" s="139"/>
    </row>
    <row r="794" spans="1:12">
      <c r="A794" s="24"/>
      <c r="B794" s="24"/>
      <c r="C794" s="24"/>
      <c r="D794" s="5"/>
      <c r="E794" s="5"/>
      <c r="F794" s="5"/>
      <c r="G794" s="5"/>
      <c r="H794" s="5"/>
      <c r="I794" s="5"/>
      <c r="J794" s="5"/>
      <c r="K794" s="5"/>
      <c r="L794" s="139"/>
    </row>
    <row r="795" spans="1:12">
      <c r="A795" s="24"/>
      <c r="B795" s="24"/>
      <c r="C795" s="24"/>
      <c r="D795" s="5"/>
      <c r="E795" s="5"/>
      <c r="F795" s="5"/>
      <c r="G795" s="5"/>
      <c r="H795" s="5"/>
      <c r="I795" s="5"/>
      <c r="J795" s="5"/>
      <c r="K795" s="5"/>
      <c r="L795" s="139"/>
    </row>
    <row r="796" spans="1:12">
      <c r="A796" s="24"/>
      <c r="B796" s="24"/>
      <c r="C796" s="24"/>
      <c r="D796" s="5"/>
      <c r="E796" s="5"/>
      <c r="F796" s="5"/>
      <c r="G796" s="5"/>
      <c r="H796" s="5"/>
      <c r="I796" s="5"/>
      <c r="J796" s="5"/>
      <c r="K796" s="5"/>
      <c r="L796" s="139"/>
    </row>
    <row r="797" spans="1:12">
      <c r="A797" s="24"/>
      <c r="B797" s="24"/>
      <c r="C797" s="24"/>
      <c r="D797" s="5"/>
      <c r="E797" s="5"/>
      <c r="F797" s="5"/>
      <c r="G797" s="5"/>
      <c r="H797" s="5"/>
      <c r="I797" s="5"/>
      <c r="J797" s="5"/>
      <c r="K797" s="5"/>
      <c r="L797" s="139"/>
    </row>
    <row r="798" spans="1:12">
      <c r="A798" s="24"/>
      <c r="B798" s="24"/>
      <c r="C798" s="24"/>
      <c r="D798" s="5"/>
      <c r="E798" s="5"/>
      <c r="F798" s="5"/>
      <c r="G798" s="5"/>
      <c r="H798" s="5"/>
      <c r="I798" s="5"/>
      <c r="J798" s="5"/>
      <c r="K798" s="5"/>
      <c r="L798" s="139"/>
    </row>
    <row r="799" spans="1:12">
      <c r="A799" s="24"/>
      <c r="B799" s="24"/>
      <c r="C799" s="24"/>
      <c r="D799" s="5"/>
      <c r="E799" s="5"/>
      <c r="F799" s="5"/>
      <c r="G799" s="5"/>
      <c r="H799" s="5"/>
      <c r="I799" s="5"/>
      <c r="J799" s="5"/>
      <c r="K799" s="5"/>
      <c r="L799" s="139"/>
    </row>
  </sheetData>
  <mergeCells count="21">
    <mergeCell ref="Q752:S752"/>
    <mergeCell ref="E8:N8"/>
    <mergeCell ref="Q577:S577"/>
    <mergeCell ref="Q709:S709"/>
    <mergeCell ref="Q719:S719"/>
    <mergeCell ref="Q281:S281"/>
    <mergeCell ref="Q427:S427"/>
    <mergeCell ref="A1:N3"/>
    <mergeCell ref="A4:C4"/>
    <mergeCell ref="E4:L4"/>
    <mergeCell ref="M4:N4"/>
    <mergeCell ref="A5:C5"/>
    <mergeCell ref="E5:L5"/>
    <mergeCell ref="M5:N5"/>
    <mergeCell ref="Q5:AA5"/>
    <mergeCell ref="A6:N6"/>
    <mergeCell ref="O6:P9"/>
    <mergeCell ref="Q6:AA6"/>
    <mergeCell ref="A7:C7"/>
    <mergeCell ref="E7:N7"/>
    <mergeCell ref="A8:C8"/>
  </mergeCells>
  <printOptions horizontalCentered="1"/>
  <pageMargins left="0.23622047244094491" right="0.27559055118110237" top="0.55118110236220474" bottom="0.78740157480314965" header="0.11811023622047245" footer="0.23622047244094491"/>
  <pageSetup paperSize="9" scale="61" orientation="portrait" verticalDpi="360" r:id="rId1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839"/>
  <sheetViews>
    <sheetView tabSelected="1" view="pageBreakPreview" topLeftCell="A7" zoomScaleNormal="100" zoomScaleSheetLayoutView="100" workbookViewId="0">
      <selection activeCell="I45" sqref="I45"/>
    </sheetView>
  </sheetViews>
  <sheetFormatPr defaultRowHeight="15"/>
  <cols>
    <col min="1" max="1" width="8.5703125" customWidth="1"/>
    <col min="2" max="2" width="10.7109375" customWidth="1"/>
    <col min="3" max="3" width="10.7109375" style="191" customWidth="1"/>
    <col min="4" max="4" width="49.85546875" style="192" customWidth="1"/>
    <col min="5" max="5" width="5.28515625" bestFit="1" customWidth="1"/>
    <col min="6" max="6" width="7.85546875" style="116" bestFit="1" customWidth="1"/>
    <col min="7" max="7" width="12.140625" style="193" customWidth="1"/>
    <col min="8" max="8" width="12.140625" style="190" customWidth="1"/>
    <col min="9" max="9" width="15.7109375" style="190" customWidth="1"/>
    <col min="10" max="10" width="7.140625" customWidth="1"/>
    <col min="11" max="11" width="14" bestFit="1" customWidth="1"/>
    <col min="12" max="12" width="13.28515625" bestFit="1" customWidth="1"/>
    <col min="13" max="13" width="9.5703125" bestFit="1" customWidth="1"/>
    <col min="257" max="257" width="8.5703125" customWidth="1"/>
    <col min="258" max="259" width="10.7109375" customWidth="1"/>
    <col min="260" max="260" width="49.85546875" customWidth="1"/>
    <col min="261" max="261" width="5.28515625" bestFit="1" customWidth="1"/>
    <col min="262" max="262" width="7.85546875" bestFit="1" customWidth="1"/>
    <col min="263" max="264" width="12.140625" customWidth="1"/>
    <col min="265" max="265" width="15.7109375" customWidth="1"/>
    <col min="266" max="266" width="7.140625" customWidth="1"/>
    <col min="267" max="267" width="14" bestFit="1" customWidth="1"/>
    <col min="268" max="268" width="13.28515625" bestFit="1" customWidth="1"/>
    <col min="269" max="269" width="9.5703125" bestFit="1" customWidth="1"/>
    <col min="513" max="513" width="8.5703125" customWidth="1"/>
    <col min="514" max="515" width="10.7109375" customWidth="1"/>
    <col min="516" max="516" width="49.85546875" customWidth="1"/>
    <col min="517" max="517" width="5.28515625" bestFit="1" customWidth="1"/>
    <col min="518" max="518" width="7.85546875" bestFit="1" customWidth="1"/>
    <col min="519" max="520" width="12.140625" customWidth="1"/>
    <col min="521" max="521" width="15.7109375" customWidth="1"/>
    <col min="522" max="522" width="7.140625" customWidth="1"/>
    <col min="523" max="523" width="14" bestFit="1" customWidth="1"/>
    <col min="524" max="524" width="13.28515625" bestFit="1" customWidth="1"/>
    <col min="525" max="525" width="9.5703125" bestFit="1" customWidth="1"/>
    <col min="769" max="769" width="8.5703125" customWidth="1"/>
    <col min="770" max="771" width="10.7109375" customWidth="1"/>
    <col min="772" max="772" width="49.85546875" customWidth="1"/>
    <col min="773" max="773" width="5.28515625" bestFit="1" customWidth="1"/>
    <col min="774" max="774" width="7.85546875" bestFit="1" customWidth="1"/>
    <col min="775" max="776" width="12.140625" customWidth="1"/>
    <col min="777" max="777" width="15.7109375" customWidth="1"/>
    <col min="778" max="778" width="7.140625" customWidth="1"/>
    <col min="779" max="779" width="14" bestFit="1" customWidth="1"/>
    <col min="780" max="780" width="13.28515625" bestFit="1" customWidth="1"/>
    <col min="781" max="781" width="9.5703125" bestFit="1" customWidth="1"/>
    <col min="1025" max="1025" width="8.5703125" customWidth="1"/>
    <col min="1026" max="1027" width="10.7109375" customWidth="1"/>
    <col min="1028" max="1028" width="49.85546875" customWidth="1"/>
    <col min="1029" max="1029" width="5.28515625" bestFit="1" customWidth="1"/>
    <col min="1030" max="1030" width="7.85546875" bestFit="1" customWidth="1"/>
    <col min="1031" max="1032" width="12.140625" customWidth="1"/>
    <col min="1033" max="1033" width="15.7109375" customWidth="1"/>
    <col min="1034" max="1034" width="7.140625" customWidth="1"/>
    <col min="1035" max="1035" width="14" bestFit="1" customWidth="1"/>
    <col min="1036" max="1036" width="13.28515625" bestFit="1" customWidth="1"/>
    <col min="1037" max="1037" width="9.5703125" bestFit="1" customWidth="1"/>
    <col min="1281" max="1281" width="8.5703125" customWidth="1"/>
    <col min="1282" max="1283" width="10.7109375" customWidth="1"/>
    <col min="1284" max="1284" width="49.85546875" customWidth="1"/>
    <col min="1285" max="1285" width="5.28515625" bestFit="1" customWidth="1"/>
    <col min="1286" max="1286" width="7.85546875" bestFit="1" customWidth="1"/>
    <col min="1287" max="1288" width="12.140625" customWidth="1"/>
    <col min="1289" max="1289" width="15.7109375" customWidth="1"/>
    <col min="1290" max="1290" width="7.140625" customWidth="1"/>
    <col min="1291" max="1291" width="14" bestFit="1" customWidth="1"/>
    <col min="1292" max="1292" width="13.28515625" bestFit="1" customWidth="1"/>
    <col min="1293" max="1293" width="9.5703125" bestFit="1" customWidth="1"/>
    <col min="1537" max="1537" width="8.5703125" customWidth="1"/>
    <col min="1538" max="1539" width="10.7109375" customWidth="1"/>
    <col min="1540" max="1540" width="49.85546875" customWidth="1"/>
    <col min="1541" max="1541" width="5.28515625" bestFit="1" customWidth="1"/>
    <col min="1542" max="1542" width="7.85546875" bestFit="1" customWidth="1"/>
    <col min="1543" max="1544" width="12.140625" customWidth="1"/>
    <col min="1545" max="1545" width="15.7109375" customWidth="1"/>
    <col min="1546" max="1546" width="7.140625" customWidth="1"/>
    <col min="1547" max="1547" width="14" bestFit="1" customWidth="1"/>
    <col min="1548" max="1548" width="13.28515625" bestFit="1" customWidth="1"/>
    <col min="1549" max="1549" width="9.5703125" bestFit="1" customWidth="1"/>
    <col min="1793" max="1793" width="8.5703125" customWidth="1"/>
    <col min="1794" max="1795" width="10.7109375" customWidth="1"/>
    <col min="1796" max="1796" width="49.85546875" customWidth="1"/>
    <col min="1797" max="1797" width="5.28515625" bestFit="1" customWidth="1"/>
    <col min="1798" max="1798" width="7.85546875" bestFit="1" customWidth="1"/>
    <col min="1799" max="1800" width="12.140625" customWidth="1"/>
    <col min="1801" max="1801" width="15.7109375" customWidth="1"/>
    <col min="1802" max="1802" width="7.140625" customWidth="1"/>
    <col min="1803" max="1803" width="14" bestFit="1" customWidth="1"/>
    <col min="1804" max="1804" width="13.28515625" bestFit="1" customWidth="1"/>
    <col min="1805" max="1805" width="9.5703125" bestFit="1" customWidth="1"/>
    <col min="2049" max="2049" width="8.5703125" customWidth="1"/>
    <col min="2050" max="2051" width="10.7109375" customWidth="1"/>
    <col min="2052" max="2052" width="49.85546875" customWidth="1"/>
    <col min="2053" max="2053" width="5.28515625" bestFit="1" customWidth="1"/>
    <col min="2054" max="2054" width="7.85546875" bestFit="1" customWidth="1"/>
    <col min="2055" max="2056" width="12.140625" customWidth="1"/>
    <col min="2057" max="2057" width="15.7109375" customWidth="1"/>
    <col min="2058" max="2058" width="7.140625" customWidth="1"/>
    <col min="2059" max="2059" width="14" bestFit="1" customWidth="1"/>
    <col min="2060" max="2060" width="13.28515625" bestFit="1" customWidth="1"/>
    <col min="2061" max="2061" width="9.5703125" bestFit="1" customWidth="1"/>
    <col min="2305" max="2305" width="8.5703125" customWidth="1"/>
    <col min="2306" max="2307" width="10.7109375" customWidth="1"/>
    <col min="2308" max="2308" width="49.85546875" customWidth="1"/>
    <col min="2309" max="2309" width="5.28515625" bestFit="1" customWidth="1"/>
    <col min="2310" max="2310" width="7.85546875" bestFit="1" customWidth="1"/>
    <col min="2311" max="2312" width="12.140625" customWidth="1"/>
    <col min="2313" max="2313" width="15.7109375" customWidth="1"/>
    <col min="2314" max="2314" width="7.140625" customWidth="1"/>
    <col min="2315" max="2315" width="14" bestFit="1" customWidth="1"/>
    <col min="2316" max="2316" width="13.28515625" bestFit="1" customWidth="1"/>
    <col min="2317" max="2317" width="9.5703125" bestFit="1" customWidth="1"/>
    <col min="2561" max="2561" width="8.5703125" customWidth="1"/>
    <col min="2562" max="2563" width="10.7109375" customWidth="1"/>
    <col min="2564" max="2564" width="49.85546875" customWidth="1"/>
    <col min="2565" max="2565" width="5.28515625" bestFit="1" customWidth="1"/>
    <col min="2566" max="2566" width="7.85546875" bestFit="1" customWidth="1"/>
    <col min="2567" max="2568" width="12.140625" customWidth="1"/>
    <col min="2569" max="2569" width="15.7109375" customWidth="1"/>
    <col min="2570" max="2570" width="7.140625" customWidth="1"/>
    <col min="2571" max="2571" width="14" bestFit="1" customWidth="1"/>
    <col min="2572" max="2572" width="13.28515625" bestFit="1" customWidth="1"/>
    <col min="2573" max="2573" width="9.5703125" bestFit="1" customWidth="1"/>
    <col min="2817" max="2817" width="8.5703125" customWidth="1"/>
    <col min="2818" max="2819" width="10.7109375" customWidth="1"/>
    <col min="2820" max="2820" width="49.85546875" customWidth="1"/>
    <col min="2821" max="2821" width="5.28515625" bestFit="1" customWidth="1"/>
    <col min="2822" max="2822" width="7.85546875" bestFit="1" customWidth="1"/>
    <col min="2823" max="2824" width="12.140625" customWidth="1"/>
    <col min="2825" max="2825" width="15.7109375" customWidth="1"/>
    <col min="2826" max="2826" width="7.140625" customWidth="1"/>
    <col min="2827" max="2827" width="14" bestFit="1" customWidth="1"/>
    <col min="2828" max="2828" width="13.28515625" bestFit="1" customWidth="1"/>
    <col min="2829" max="2829" width="9.5703125" bestFit="1" customWidth="1"/>
    <col min="3073" max="3073" width="8.5703125" customWidth="1"/>
    <col min="3074" max="3075" width="10.7109375" customWidth="1"/>
    <col min="3076" max="3076" width="49.85546875" customWidth="1"/>
    <col min="3077" max="3077" width="5.28515625" bestFit="1" customWidth="1"/>
    <col min="3078" max="3078" width="7.85546875" bestFit="1" customWidth="1"/>
    <col min="3079" max="3080" width="12.140625" customWidth="1"/>
    <col min="3081" max="3081" width="15.7109375" customWidth="1"/>
    <col min="3082" max="3082" width="7.140625" customWidth="1"/>
    <col min="3083" max="3083" width="14" bestFit="1" customWidth="1"/>
    <col min="3084" max="3084" width="13.28515625" bestFit="1" customWidth="1"/>
    <col min="3085" max="3085" width="9.5703125" bestFit="1" customWidth="1"/>
    <col min="3329" max="3329" width="8.5703125" customWidth="1"/>
    <col min="3330" max="3331" width="10.7109375" customWidth="1"/>
    <col min="3332" max="3332" width="49.85546875" customWidth="1"/>
    <col min="3333" max="3333" width="5.28515625" bestFit="1" customWidth="1"/>
    <col min="3334" max="3334" width="7.85546875" bestFit="1" customWidth="1"/>
    <col min="3335" max="3336" width="12.140625" customWidth="1"/>
    <col min="3337" max="3337" width="15.7109375" customWidth="1"/>
    <col min="3338" max="3338" width="7.140625" customWidth="1"/>
    <col min="3339" max="3339" width="14" bestFit="1" customWidth="1"/>
    <col min="3340" max="3340" width="13.28515625" bestFit="1" customWidth="1"/>
    <col min="3341" max="3341" width="9.5703125" bestFit="1" customWidth="1"/>
    <col min="3585" max="3585" width="8.5703125" customWidth="1"/>
    <col min="3586" max="3587" width="10.7109375" customWidth="1"/>
    <col min="3588" max="3588" width="49.85546875" customWidth="1"/>
    <col min="3589" max="3589" width="5.28515625" bestFit="1" customWidth="1"/>
    <col min="3590" max="3590" width="7.85546875" bestFit="1" customWidth="1"/>
    <col min="3591" max="3592" width="12.140625" customWidth="1"/>
    <col min="3593" max="3593" width="15.7109375" customWidth="1"/>
    <col min="3594" max="3594" width="7.140625" customWidth="1"/>
    <col min="3595" max="3595" width="14" bestFit="1" customWidth="1"/>
    <col min="3596" max="3596" width="13.28515625" bestFit="1" customWidth="1"/>
    <col min="3597" max="3597" width="9.5703125" bestFit="1" customWidth="1"/>
    <col min="3841" max="3841" width="8.5703125" customWidth="1"/>
    <col min="3842" max="3843" width="10.7109375" customWidth="1"/>
    <col min="3844" max="3844" width="49.85546875" customWidth="1"/>
    <col min="3845" max="3845" width="5.28515625" bestFit="1" customWidth="1"/>
    <col min="3846" max="3846" width="7.85546875" bestFit="1" customWidth="1"/>
    <col min="3847" max="3848" width="12.140625" customWidth="1"/>
    <col min="3849" max="3849" width="15.7109375" customWidth="1"/>
    <col min="3850" max="3850" width="7.140625" customWidth="1"/>
    <col min="3851" max="3851" width="14" bestFit="1" customWidth="1"/>
    <col min="3852" max="3852" width="13.28515625" bestFit="1" customWidth="1"/>
    <col min="3853" max="3853" width="9.5703125" bestFit="1" customWidth="1"/>
    <col min="4097" max="4097" width="8.5703125" customWidth="1"/>
    <col min="4098" max="4099" width="10.7109375" customWidth="1"/>
    <col min="4100" max="4100" width="49.85546875" customWidth="1"/>
    <col min="4101" max="4101" width="5.28515625" bestFit="1" customWidth="1"/>
    <col min="4102" max="4102" width="7.85546875" bestFit="1" customWidth="1"/>
    <col min="4103" max="4104" width="12.140625" customWidth="1"/>
    <col min="4105" max="4105" width="15.7109375" customWidth="1"/>
    <col min="4106" max="4106" width="7.140625" customWidth="1"/>
    <col min="4107" max="4107" width="14" bestFit="1" customWidth="1"/>
    <col min="4108" max="4108" width="13.28515625" bestFit="1" customWidth="1"/>
    <col min="4109" max="4109" width="9.5703125" bestFit="1" customWidth="1"/>
    <col min="4353" max="4353" width="8.5703125" customWidth="1"/>
    <col min="4354" max="4355" width="10.7109375" customWidth="1"/>
    <col min="4356" max="4356" width="49.85546875" customWidth="1"/>
    <col min="4357" max="4357" width="5.28515625" bestFit="1" customWidth="1"/>
    <col min="4358" max="4358" width="7.85546875" bestFit="1" customWidth="1"/>
    <col min="4359" max="4360" width="12.140625" customWidth="1"/>
    <col min="4361" max="4361" width="15.7109375" customWidth="1"/>
    <col min="4362" max="4362" width="7.140625" customWidth="1"/>
    <col min="4363" max="4363" width="14" bestFit="1" customWidth="1"/>
    <col min="4364" max="4364" width="13.28515625" bestFit="1" customWidth="1"/>
    <col min="4365" max="4365" width="9.5703125" bestFit="1" customWidth="1"/>
    <col min="4609" max="4609" width="8.5703125" customWidth="1"/>
    <col min="4610" max="4611" width="10.7109375" customWidth="1"/>
    <col min="4612" max="4612" width="49.85546875" customWidth="1"/>
    <col min="4613" max="4613" width="5.28515625" bestFit="1" customWidth="1"/>
    <col min="4614" max="4614" width="7.85546875" bestFit="1" customWidth="1"/>
    <col min="4615" max="4616" width="12.140625" customWidth="1"/>
    <col min="4617" max="4617" width="15.7109375" customWidth="1"/>
    <col min="4618" max="4618" width="7.140625" customWidth="1"/>
    <col min="4619" max="4619" width="14" bestFit="1" customWidth="1"/>
    <col min="4620" max="4620" width="13.28515625" bestFit="1" customWidth="1"/>
    <col min="4621" max="4621" width="9.5703125" bestFit="1" customWidth="1"/>
    <col min="4865" max="4865" width="8.5703125" customWidth="1"/>
    <col min="4866" max="4867" width="10.7109375" customWidth="1"/>
    <col min="4868" max="4868" width="49.85546875" customWidth="1"/>
    <col min="4869" max="4869" width="5.28515625" bestFit="1" customWidth="1"/>
    <col min="4870" max="4870" width="7.85546875" bestFit="1" customWidth="1"/>
    <col min="4871" max="4872" width="12.140625" customWidth="1"/>
    <col min="4873" max="4873" width="15.7109375" customWidth="1"/>
    <col min="4874" max="4874" width="7.140625" customWidth="1"/>
    <col min="4875" max="4875" width="14" bestFit="1" customWidth="1"/>
    <col min="4876" max="4876" width="13.28515625" bestFit="1" customWidth="1"/>
    <col min="4877" max="4877" width="9.5703125" bestFit="1" customWidth="1"/>
    <col min="5121" max="5121" width="8.5703125" customWidth="1"/>
    <col min="5122" max="5123" width="10.7109375" customWidth="1"/>
    <col min="5124" max="5124" width="49.85546875" customWidth="1"/>
    <col min="5125" max="5125" width="5.28515625" bestFit="1" customWidth="1"/>
    <col min="5126" max="5126" width="7.85546875" bestFit="1" customWidth="1"/>
    <col min="5127" max="5128" width="12.140625" customWidth="1"/>
    <col min="5129" max="5129" width="15.7109375" customWidth="1"/>
    <col min="5130" max="5130" width="7.140625" customWidth="1"/>
    <col min="5131" max="5131" width="14" bestFit="1" customWidth="1"/>
    <col min="5132" max="5132" width="13.28515625" bestFit="1" customWidth="1"/>
    <col min="5133" max="5133" width="9.5703125" bestFit="1" customWidth="1"/>
    <col min="5377" max="5377" width="8.5703125" customWidth="1"/>
    <col min="5378" max="5379" width="10.7109375" customWidth="1"/>
    <col min="5380" max="5380" width="49.85546875" customWidth="1"/>
    <col min="5381" max="5381" width="5.28515625" bestFit="1" customWidth="1"/>
    <col min="5382" max="5382" width="7.85546875" bestFit="1" customWidth="1"/>
    <col min="5383" max="5384" width="12.140625" customWidth="1"/>
    <col min="5385" max="5385" width="15.7109375" customWidth="1"/>
    <col min="5386" max="5386" width="7.140625" customWidth="1"/>
    <col min="5387" max="5387" width="14" bestFit="1" customWidth="1"/>
    <col min="5388" max="5388" width="13.28515625" bestFit="1" customWidth="1"/>
    <col min="5389" max="5389" width="9.5703125" bestFit="1" customWidth="1"/>
    <col min="5633" max="5633" width="8.5703125" customWidth="1"/>
    <col min="5634" max="5635" width="10.7109375" customWidth="1"/>
    <col min="5636" max="5636" width="49.85546875" customWidth="1"/>
    <col min="5637" max="5637" width="5.28515625" bestFit="1" customWidth="1"/>
    <col min="5638" max="5638" width="7.85546875" bestFit="1" customWidth="1"/>
    <col min="5639" max="5640" width="12.140625" customWidth="1"/>
    <col min="5641" max="5641" width="15.7109375" customWidth="1"/>
    <col min="5642" max="5642" width="7.140625" customWidth="1"/>
    <col min="5643" max="5643" width="14" bestFit="1" customWidth="1"/>
    <col min="5644" max="5644" width="13.28515625" bestFit="1" customWidth="1"/>
    <col min="5645" max="5645" width="9.5703125" bestFit="1" customWidth="1"/>
    <col min="5889" max="5889" width="8.5703125" customWidth="1"/>
    <col min="5890" max="5891" width="10.7109375" customWidth="1"/>
    <col min="5892" max="5892" width="49.85546875" customWidth="1"/>
    <col min="5893" max="5893" width="5.28515625" bestFit="1" customWidth="1"/>
    <col min="5894" max="5894" width="7.85546875" bestFit="1" customWidth="1"/>
    <col min="5895" max="5896" width="12.140625" customWidth="1"/>
    <col min="5897" max="5897" width="15.7109375" customWidth="1"/>
    <col min="5898" max="5898" width="7.140625" customWidth="1"/>
    <col min="5899" max="5899" width="14" bestFit="1" customWidth="1"/>
    <col min="5900" max="5900" width="13.28515625" bestFit="1" customWidth="1"/>
    <col min="5901" max="5901" width="9.5703125" bestFit="1" customWidth="1"/>
    <col min="6145" max="6145" width="8.5703125" customWidth="1"/>
    <col min="6146" max="6147" width="10.7109375" customWidth="1"/>
    <col min="6148" max="6148" width="49.85546875" customWidth="1"/>
    <col min="6149" max="6149" width="5.28515625" bestFit="1" customWidth="1"/>
    <col min="6150" max="6150" width="7.85546875" bestFit="1" customWidth="1"/>
    <col min="6151" max="6152" width="12.140625" customWidth="1"/>
    <col min="6153" max="6153" width="15.7109375" customWidth="1"/>
    <col min="6154" max="6154" width="7.140625" customWidth="1"/>
    <col min="6155" max="6155" width="14" bestFit="1" customWidth="1"/>
    <col min="6156" max="6156" width="13.28515625" bestFit="1" customWidth="1"/>
    <col min="6157" max="6157" width="9.5703125" bestFit="1" customWidth="1"/>
    <col min="6401" max="6401" width="8.5703125" customWidth="1"/>
    <col min="6402" max="6403" width="10.7109375" customWidth="1"/>
    <col min="6404" max="6404" width="49.85546875" customWidth="1"/>
    <col min="6405" max="6405" width="5.28515625" bestFit="1" customWidth="1"/>
    <col min="6406" max="6406" width="7.85546875" bestFit="1" customWidth="1"/>
    <col min="6407" max="6408" width="12.140625" customWidth="1"/>
    <col min="6409" max="6409" width="15.7109375" customWidth="1"/>
    <col min="6410" max="6410" width="7.140625" customWidth="1"/>
    <col min="6411" max="6411" width="14" bestFit="1" customWidth="1"/>
    <col min="6412" max="6412" width="13.28515625" bestFit="1" customWidth="1"/>
    <col min="6413" max="6413" width="9.5703125" bestFit="1" customWidth="1"/>
    <col min="6657" max="6657" width="8.5703125" customWidth="1"/>
    <col min="6658" max="6659" width="10.7109375" customWidth="1"/>
    <col min="6660" max="6660" width="49.85546875" customWidth="1"/>
    <col min="6661" max="6661" width="5.28515625" bestFit="1" customWidth="1"/>
    <col min="6662" max="6662" width="7.85546875" bestFit="1" customWidth="1"/>
    <col min="6663" max="6664" width="12.140625" customWidth="1"/>
    <col min="6665" max="6665" width="15.7109375" customWidth="1"/>
    <col min="6666" max="6666" width="7.140625" customWidth="1"/>
    <col min="6667" max="6667" width="14" bestFit="1" customWidth="1"/>
    <col min="6668" max="6668" width="13.28515625" bestFit="1" customWidth="1"/>
    <col min="6669" max="6669" width="9.5703125" bestFit="1" customWidth="1"/>
    <col min="6913" max="6913" width="8.5703125" customWidth="1"/>
    <col min="6914" max="6915" width="10.7109375" customWidth="1"/>
    <col min="6916" max="6916" width="49.85546875" customWidth="1"/>
    <col min="6917" max="6917" width="5.28515625" bestFit="1" customWidth="1"/>
    <col min="6918" max="6918" width="7.85546875" bestFit="1" customWidth="1"/>
    <col min="6919" max="6920" width="12.140625" customWidth="1"/>
    <col min="6921" max="6921" width="15.7109375" customWidth="1"/>
    <col min="6922" max="6922" width="7.140625" customWidth="1"/>
    <col min="6923" max="6923" width="14" bestFit="1" customWidth="1"/>
    <col min="6924" max="6924" width="13.28515625" bestFit="1" customWidth="1"/>
    <col min="6925" max="6925" width="9.5703125" bestFit="1" customWidth="1"/>
    <col min="7169" max="7169" width="8.5703125" customWidth="1"/>
    <col min="7170" max="7171" width="10.7109375" customWidth="1"/>
    <col min="7172" max="7172" width="49.85546875" customWidth="1"/>
    <col min="7173" max="7173" width="5.28515625" bestFit="1" customWidth="1"/>
    <col min="7174" max="7174" width="7.85546875" bestFit="1" customWidth="1"/>
    <col min="7175" max="7176" width="12.140625" customWidth="1"/>
    <col min="7177" max="7177" width="15.7109375" customWidth="1"/>
    <col min="7178" max="7178" width="7.140625" customWidth="1"/>
    <col min="7179" max="7179" width="14" bestFit="1" customWidth="1"/>
    <col min="7180" max="7180" width="13.28515625" bestFit="1" customWidth="1"/>
    <col min="7181" max="7181" width="9.5703125" bestFit="1" customWidth="1"/>
    <col min="7425" max="7425" width="8.5703125" customWidth="1"/>
    <col min="7426" max="7427" width="10.7109375" customWidth="1"/>
    <col min="7428" max="7428" width="49.85546875" customWidth="1"/>
    <col min="7429" max="7429" width="5.28515625" bestFit="1" customWidth="1"/>
    <col min="7430" max="7430" width="7.85546875" bestFit="1" customWidth="1"/>
    <col min="7431" max="7432" width="12.140625" customWidth="1"/>
    <col min="7433" max="7433" width="15.7109375" customWidth="1"/>
    <col min="7434" max="7434" width="7.140625" customWidth="1"/>
    <col min="7435" max="7435" width="14" bestFit="1" customWidth="1"/>
    <col min="7436" max="7436" width="13.28515625" bestFit="1" customWidth="1"/>
    <col min="7437" max="7437" width="9.5703125" bestFit="1" customWidth="1"/>
    <col min="7681" max="7681" width="8.5703125" customWidth="1"/>
    <col min="7682" max="7683" width="10.7109375" customWidth="1"/>
    <col min="7684" max="7684" width="49.85546875" customWidth="1"/>
    <col min="7685" max="7685" width="5.28515625" bestFit="1" customWidth="1"/>
    <col min="7686" max="7686" width="7.85546875" bestFit="1" customWidth="1"/>
    <col min="7687" max="7688" width="12.140625" customWidth="1"/>
    <col min="7689" max="7689" width="15.7109375" customWidth="1"/>
    <col min="7690" max="7690" width="7.140625" customWidth="1"/>
    <col min="7691" max="7691" width="14" bestFit="1" customWidth="1"/>
    <col min="7692" max="7692" width="13.28515625" bestFit="1" customWidth="1"/>
    <col min="7693" max="7693" width="9.5703125" bestFit="1" customWidth="1"/>
    <col min="7937" max="7937" width="8.5703125" customWidth="1"/>
    <col min="7938" max="7939" width="10.7109375" customWidth="1"/>
    <col min="7940" max="7940" width="49.85546875" customWidth="1"/>
    <col min="7941" max="7941" width="5.28515625" bestFit="1" customWidth="1"/>
    <col min="7942" max="7942" width="7.85546875" bestFit="1" customWidth="1"/>
    <col min="7943" max="7944" width="12.140625" customWidth="1"/>
    <col min="7945" max="7945" width="15.7109375" customWidth="1"/>
    <col min="7946" max="7946" width="7.140625" customWidth="1"/>
    <col min="7947" max="7947" width="14" bestFit="1" customWidth="1"/>
    <col min="7948" max="7948" width="13.28515625" bestFit="1" customWidth="1"/>
    <col min="7949" max="7949" width="9.5703125" bestFit="1" customWidth="1"/>
    <col min="8193" max="8193" width="8.5703125" customWidth="1"/>
    <col min="8194" max="8195" width="10.7109375" customWidth="1"/>
    <col min="8196" max="8196" width="49.85546875" customWidth="1"/>
    <col min="8197" max="8197" width="5.28515625" bestFit="1" customWidth="1"/>
    <col min="8198" max="8198" width="7.85546875" bestFit="1" customWidth="1"/>
    <col min="8199" max="8200" width="12.140625" customWidth="1"/>
    <col min="8201" max="8201" width="15.7109375" customWidth="1"/>
    <col min="8202" max="8202" width="7.140625" customWidth="1"/>
    <col min="8203" max="8203" width="14" bestFit="1" customWidth="1"/>
    <col min="8204" max="8204" width="13.28515625" bestFit="1" customWidth="1"/>
    <col min="8205" max="8205" width="9.5703125" bestFit="1" customWidth="1"/>
    <col min="8449" max="8449" width="8.5703125" customWidth="1"/>
    <col min="8450" max="8451" width="10.7109375" customWidth="1"/>
    <col min="8452" max="8452" width="49.85546875" customWidth="1"/>
    <col min="8453" max="8453" width="5.28515625" bestFit="1" customWidth="1"/>
    <col min="8454" max="8454" width="7.85546875" bestFit="1" customWidth="1"/>
    <col min="8455" max="8456" width="12.140625" customWidth="1"/>
    <col min="8457" max="8457" width="15.7109375" customWidth="1"/>
    <col min="8458" max="8458" width="7.140625" customWidth="1"/>
    <col min="8459" max="8459" width="14" bestFit="1" customWidth="1"/>
    <col min="8460" max="8460" width="13.28515625" bestFit="1" customWidth="1"/>
    <col min="8461" max="8461" width="9.5703125" bestFit="1" customWidth="1"/>
    <col min="8705" max="8705" width="8.5703125" customWidth="1"/>
    <col min="8706" max="8707" width="10.7109375" customWidth="1"/>
    <col min="8708" max="8708" width="49.85546875" customWidth="1"/>
    <col min="8709" max="8709" width="5.28515625" bestFit="1" customWidth="1"/>
    <col min="8710" max="8710" width="7.85546875" bestFit="1" customWidth="1"/>
    <col min="8711" max="8712" width="12.140625" customWidth="1"/>
    <col min="8713" max="8713" width="15.7109375" customWidth="1"/>
    <col min="8714" max="8714" width="7.140625" customWidth="1"/>
    <col min="8715" max="8715" width="14" bestFit="1" customWidth="1"/>
    <col min="8716" max="8716" width="13.28515625" bestFit="1" customWidth="1"/>
    <col min="8717" max="8717" width="9.5703125" bestFit="1" customWidth="1"/>
    <col min="8961" max="8961" width="8.5703125" customWidth="1"/>
    <col min="8962" max="8963" width="10.7109375" customWidth="1"/>
    <col min="8964" max="8964" width="49.85546875" customWidth="1"/>
    <col min="8965" max="8965" width="5.28515625" bestFit="1" customWidth="1"/>
    <col min="8966" max="8966" width="7.85546875" bestFit="1" customWidth="1"/>
    <col min="8967" max="8968" width="12.140625" customWidth="1"/>
    <col min="8969" max="8969" width="15.7109375" customWidth="1"/>
    <col min="8970" max="8970" width="7.140625" customWidth="1"/>
    <col min="8971" max="8971" width="14" bestFit="1" customWidth="1"/>
    <col min="8972" max="8972" width="13.28515625" bestFit="1" customWidth="1"/>
    <col min="8973" max="8973" width="9.5703125" bestFit="1" customWidth="1"/>
    <col min="9217" max="9217" width="8.5703125" customWidth="1"/>
    <col min="9218" max="9219" width="10.7109375" customWidth="1"/>
    <col min="9220" max="9220" width="49.85546875" customWidth="1"/>
    <col min="9221" max="9221" width="5.28515625" bestFit="1" customWidth="1"/>
    <col min="9222" max="9222" width="7.85546875" bestFit="1" customWidth="1"/>
    <col min="9223" max="9224" width="12.140625" customWidth="1"/>
    <col min="9225" max="9225" width="15.7109375" customWidth="1"/>
    <col min="9226" max="9226" width="7.140625" customWidth="1"/>
    <col min="9227" max="9227" width="14" bestFit="1" customWidth="1"/>
    <col min="9228" max="9228" width="13.28515625" bestFit="1" customWidth="1"/>
    <col min="9229" max="9229" width="9.5703125" bestFit="1" customWidth="1"/>
    <col min="9473" max="9473" width="8.5703125" customWidth="1"/>
    <col min="9474" max="9475" width="10.7109375" customWidth="1"/>
    <col min="9476" max="9476" width="49.85546875" customWidth="1"/>
    <col min="9477" max="9477" width="5.28515625" bestFit="1" customWidth="1"/>
    <col min="9478" max="9478" width="7.85546875" bestFit="1" customWidth="1"/>
    <col min="9479" max="9480" width="12.140625" customWidth="1"/>
    <col min="9481" max="9481" width="15.7109375" customWidth="1"/>
    <col min="9482" max="9482" width="7.140625" customWidth="1"/>
    <col min="9483" max="9483" width="14" bestFit="1" customWidth="1"/>
    <col min="9484" max="9484" width="13.28515625" bestFit="1" customWidth="1"/>
    <col min="9485" max="9485" width="9.5703125" bestFit="1" customWidth="1"/>
    <col min="9729" max="9729" width="8.5703125" customWidth="1"/>
    <col min="9730" max="9731" width="10.7109375" customWidth="1"/>
    <col min="9732" max="9732" width="49.85546875" customWidth="1"/>
    <col min="9733" max="9733" width="5.28515625" bestFit="1" customWidth="1"/>
    <col min="9734" max="9734" width="7.85546875" bestFit="1" customWidth="1"/>
    <col min="9735" max="9736" width="12.140625" customWidth="1"/>
    <col min="9737" max="9737" width="15.7109375" customWidth="1"/>
    <col min="9738" max="9738" width="7.140625" customWidth="1"/>
    <col min="9739" max="9739" width="14" bestFit="1" customWidth="1"/>
    <col min="9740" max="9740" width="13.28515625" bestFit="1" customWidth="1"/>
    <col min="9741" max="9741" width="9.5703125" bestFit="1" customWidth="1"/>
    <col min="9985" max="9985" width="8.5703125" customWidth="1"/>
    <col min="9986" max="9987" width="10.7109375" customWidth="1"/>
    <col min="9988" max="9988" width="49.85546875" customWidth="1"/>
    <col min="9989" max="9989" width="5.28515625" bestFit="1" customWidth="1"/>
    <col min="9990" max="9990" width="7.85546875" bestFit="1" customWidth="1"/>
    <col min="9991" max="9992" width="12.140625" customWidth="1"/>
    <col min="9993" max="9993" width="15.7109375" customWidth="1"/>
    <col min="9994" max="9994" width="7.140625" customWidth="1"/>
    <col min="9995" max="9995" width="14" bestFit="1" customWidth="1"/>
    <col min="9996" max="9996" width="13.28515625" bestFit="1" customWidth="1"/>
    <col min="9997" max="9997" width="9.5703125" bestFit="1" customWidth="1"/>
    <col min="10241" max="10241" width="8.5703125" customWidth="1"/>
    <col min="10242" max="10243" width="10.7109375" customWidth="1"/>
    <col min="10244" max="10244" width="49.85546875" customWidth="1"/>
    <col min="10245" max="10245" width="5.28515625" bestFit="1" customWidth="1"/>
    <col min="10246" max="10246" width="7.85546875" bestFit="1" customWidth="1"/>
    <col min="10247" max="10248" width="12.140625" customWidth="1"/>
    <col min="10249" max="10249" width="15.7109375" customWidth="1"/>
    <col min="10250" max="10250" width="7.140625" customWidth="1"/>
    <col min="10251" max="10251" width="14" bestFit="1" customWidth="1"/>
    <col min="10252" max="10252" width="13.28515625" bestFit="1" customWidth="1"/>
    <col min="10253" max="10253" width="9.5703125" bestFit="1" customWidth="1"/>
    <col min="10497" max="10497" width="8.5703125" customWidth="1"/>
    <col min="10498" max="10499" width="10.7109375" customWidth="1"/>
    <col min="10500" max="10500" width="49.85546875" customWidth="1"/>
    <col min="10501" max="10501" width="5.28515625" bestFit="1" customWidth="1"/>
    <col min="10502" max="10502" width="7.85546875" bestFit="1" customWidth="1"/>
    <col min="10503" max="10504" width="12.140625" customWidth="1"/>
    <col min="10505" max="10505" width="15.7109375" customWidth="1"/>
    <col min="10506" max="10506" width="7.140625" customWidth="1"/>
    <col min="10507" max="10507" width="14" bestFit="1" customWidth="1"/>
    <col min="10508" max="10508" width="13.28515625" bestFit="1" customWidth="1"/>
    <col min="10509" max="10509" width="9.5703125" bestFit="1" customWidth="1"/>
    <col min="10753" max="10753" width="8.5703125" customWidth="1"/>
    <col min="10754" max="10755" width="10.7109375" customWidth="1"/>
    <col min="10756" max="10756" width="49.85546875" customWidth="1"/>
    <col min="10757" max="10757" width="5.28515625" bestFit="1" customWidth="1"/>
    <col min="10758" max="10758" width="7.85546875" bestFit="1" customWidth="1"/>
    <col min="10759" max="10760" width="12.140625" customWidth="1"/>
    <col min="10761" max="10761" width="15.7109375" customWidth="1"/>
    <col min="10762" max="10762" width="7.140625" customWidth="1"/>
    <col min="10763" max="10763" width="14" bestFit="1" customWidth="1"/>
    <col min="10764" max="10764" width="13.28515625" bestFit="1" customWidth="1"/>
    <col min="10765" max="10765" width="9.5703125" bestFit="1" customWidth="1"/>
    <col min="11009" max="11009" width="8.5703125" customWidth="1"/>
    <col min="11010" max="11011" width="10.7109375" customWidth="1"/>
    <col min="11012" max="11012" width="49.85546875" customWidth="1"/>
    <col min="11013" max="11013" width="5.28515625" bestFit="1" customWidth="1"/>
    <col min="11014" max="11014" width="7.85546875" bestFit="1" customWidth="1"/>
    <col min="11015" max="11016" width="12.140625" customWidth="1"/>
    <col min="11017" max="11017" width="15.7109375" customWidth="1"/>
    <col min="11018" max="11018" width="7.140625" customWidth="1"/>
    <col min="11019" max="11019" width="14" bestFit="1" customWidth="1"/>
    <col min="11020" max="11020" width="13.28515625" bestFit="1" customWidth="1"/>
    <col min="11021" max="11021" width="9.5703125" bestFit="1" customWidth="1"/>
    <col min="11265" max="11265" width="8.5703125" customWidth="1"/>
    <col min="11266" max="11267" width="10.7109375" customWidth="1"/>
    <col min="11268" max="11268" width="49.85546875" customWidth="1"/>
    <col min="11269" max="11269" width="5.28515625" bestFit="1" customWidth="1"/>
    <col min="11270" max="11270" width="7.85546875" bestFit="1" customWidth="1"/>
    <col min="11271" max="11272" width="12.140625" customWidth="1"/>
    <col min="11273" max="11273" width="15.7109375" customWidth="1"/>
    <col min="11274" max="11274" width="7.140625" customWidth="1"/>
    <col min="11275" max="11275" width="14" bestFit="1" customWidth="1"/>
    <col min="11276" max="11276" width="13.28515625" bestFit="1" customWidth="1"/>
    <col min="11277" max="11277" width="9.5703125" bestFit="1" customWidth="1"/>
    <col min="11521" max="11521" width="8.5703125" customWidth="1"/>
    <col min="11522" max="11523" width="10.7109375" customWidth="1"/>
    <col min="11524" max="11524" width="49.85546875" customWidth="1"/>
    <col min="11525" max="11525" width="5.28515625" bestFit="1" customWidth="1"/>
    <col min="11526" max="11526" width="7.85546875" bestFit="1" customWidth="1"/>
    <col min="11527" max="11528" width="12.140625" customWidth="1"/>
    <col min="11529" max="11529" width="15.7109375" customWidth="1"/>
    <col min="11530" max="11530" width="7.140625" customWidth="1"/>
    <col min="11531" max="11531" width="14" bestFit="1" customWidth="1"/>
    <col min="11532" max="11532" width="13.28515625" bestFit="1" customWidth="1"/>
    <col min="11533" max="11533" width="9.5703125" bestFit="1" customWidth="1"/>
    <col min="11777" max="11777" width="8.5703125" customWidth="1"/>
    <col min="11778" max="11779" width="10.7109375" customWidth="1"/>
    <col min="11780" max="11780" width="49.85546875" customWidth="1"/>
    <col min="11781" max="11781" width="5.28515625" bestFit="1" customWidth="1"/>
    <col min="11782" max="11782" width="7.85546875" bestFit="1" customWidth="1"/>
    <col min="11783" max="11784" width="12.140625" customWidth="1"/>
    <col min="11785" max="11785" width="15.7109375" customWidth="1"/>
    <col min="11786" max="11786" width="7.140625" customWidth="1"/>
    <col min="11787" max="11787" width="14" bestFit="1" customWidth="1"/>
    <col min="11788" max="11788" width="13.28515625" bestFit="1" customWidth="1"/>
    <col min="11789" max="11789" width="9.5703125" bestFit="1" customWidth="1"/>
    <col min="12033" max="12033" width="8.5703125" customWidth="1"/>
    <col min="12034" max="12035" width="10.7109375" customWidth="1"/>
    <col min="12036" max="12036" width="49.85546875" customWidth="1"/>
    <col min="12037" max="12037" width="5.28515625" bestFit="1" customWidth="1"/>
    <col min="12038" max="12038" width="7.85546875" bestFit="1" customWidth="1"/>
    <col min="12039" max="12040" width="12.140625" customWidth="1"/>
    <col min="12041" max="12041" width="15.7109375" customWidth="1"/>
    <col min="12042" max="12042" width="7.140625" customWidth="1"/>
    <col min="12043" max="12043" width="14" bestFit="1" customWidth="1"/>
    <col min="12044" max="12044" width="13.28515625" bestFit="1" customWidth="1"/>
    <col min="12045" max="12045" width="9.5703125" bestFit="1" customWidth="1"/>
    <col min="12289" max="12289" width="8.5703125" customWidth="1"/>
    <col min="12290" max="12291" width="10.7109375" customWidth="1"/>
    <col min="12292" max="12292" width="49.85546875" customWidth="1"/>
    <col min="12293" max="12293" width="5.28515625" bestFit="1" customWidth="1"/>
    <col min="12294" max="12294" width="7.85546875" bestFit="1" customWidth="1"/>
    <col min="12295" max="12296" width="12.140625" customWidth="1"/>
    <col min="12297" max="12297" width="15.7109375" customWidth="1"/>
    <col min="12298" max="12298" width="7.140625" customWidth="1"/>
    <col min="12299" max="12299" width="14" bestFit="1" customWidth="1"/>
    <col min="12300" max="12300" width="13.28515625" bestFit="1" customWidth="1"/>
    <col min="12301" max="12301" width="9.5703125" bestFit="1" customWidth="1"/>
    <col min="12545" max="12545" width="8.5703125" customWidth="1"/>
    <col min="12546" max="12547" width="10.7109375" customWidth="1"/>
    <col min="12548" max="12548" width="49.85546875" customWidth="1"/>
    <col min="12549" max="12549" width="5.28515625" bestFit="1" customWidth="1"/>
    <col min="12550" max="12550" width="7.85546875" bestFit="1" customWidth="1"/>
    <col min="12551" max="12552" width="12.140625" customWidth="1"/>
    <col min="12553" max="12553" width="15.7109375" customWidth="1"/>
    <col min="12554" max="12554" width="7.140625" customWidth="1"/>
    <col min="12555" max="12555" width="14" bestFit="1" customWidth="1"/>
    <col min="12556" max="12556" width="13.28515625" bestFit="1" customWidth="1"/>
    <col min="12557" max="12557" width="9.5703125" bestFit="1" customWidth="1"/>
    <col min="12801" max="12801" width="8.5703125" customWidth="1"/>
    <col min="12802" max="12803" width="10.7109375" customWidth="1"/>
    <col min="12804" max="12804" width="49.85546875" customWidth="1"/>
    <col min="12805" max="12805" width="5.28515625" bestFit="1" customWidth="1"/>
    <col min="12806" max="12806" width="7.85546875" bestFit="1" customWidth="1"/>
    <col min="12807" max="12808" width="12.140625" customWidth="1"/>
    <col min="12809" max="12809" width="15.7109375" customWidth="1"/>
    <col min="12810" max="12810" width="7.140625" customWidth="1"/>
    <col min="12811" max="12811" width="14" bestFit="1" customWidth="1"/>
    <col min="12812" max="12812" width="13.28515625" bestFit="1" customWidth="1"/>
    <col min="12813" max="12813" width="9.5703125" bestFit="1" customWidth="1"/>
    <col min="13057" max="13057" width="8.5703125" customWidth="1"/>
    <col min="13058" max="13059" width="10.7109375" customWidth="1"/>
    <col min="13060" max="13060" width="49.85546875" customWidth="1"/>
    <col min="13061" max="13061" width="5.28515625" bestFit="1" customWidth="1"/>
    <col min="13062" max="13062" width="7.85546875" bestFit="1" customWidth="1"/>
    <col min="13063" max="13064" width="12.140625" customWidth="1"/>
    <col min="13065" max="13065" width="15.7109375" customWidth="1"/>
    <col min="13066" max="13066" width="7.140625" customWidth="1"/>
    <col min="13067" max="13067" width="14" bestFit="1" customWidth="1"/>
    <col min="13068" max="13068" width="13.28515625" bestFit="1" customWidth="1"/>
    <col min="13069" max="13069" width="9.5703125" bestFit="1" customWidth="1"/>
    <col min="13313" max="13313" width="8.5703125" customWidth="1"/>
    <col min="13314" max="13315" width="10.7109375" customWidth="1"/>
    <col min="13316" max="13316" width="49.85546875" customWidth="1"/>
    <col min="13317" max="13317" width="5.28515625" bestFit="1" customWidth="1"/>
    <col min="13318" max="13318" width="7.85546875" bestFit="1" customWidth="1"/>
    <col min="13319" max="13320" width="12.140625" customWidth="1"/>
    <col min="13321" max="13321" width="15.7109375" customWidth="1"/>
    <col min="13322" max="13322" width="7.140625" customWidth="1"/>
    <col min="13323" max="13323" width="14" bestFit="1" customWidth="1"/>
    <col min="13324" max="13324" width="13.28515625" bestFit="1" customWidth="1"/>
    <col min="13325" max="13325" width="9.5703125" bestFit="1" customWidth="1"/>
    <col min="13569" max="13569" width="8.5703125" customWidth="1"/>
    <col min="13570" max="13571" width="10.7109375" customWidth="1"/>
    <col min="13572" max="13572" width="49.85546875" customWidth="1"/>
    <col min="13573" max="13573" width="5.28515625" bestFit="1" customWidth="1"/>
    <col min="13574" max="13574" width="7.85546875" bestFit="1" customWidth="1"/>
    <col min="13575" max="13576" width="12.140625" customWidth="1"/>
    <col min="13577" max="13577" width="15.7109375" customWidth="1"/>
    <col min="13578" max="13578" width="7.140625" customWidth="1"/>
    <col min="13579" max="13579" width="14" bestFit="1" customWidth="1"/>
    <col min="13580" max="13580" width="13.28515625" bestFit="1" customWidth="1"/>
    <col min="13581" max="13581" width="9.5703125" bestFit="1" customWidth="1"/>
    <col min="13825" max="13825" width="8.5703125" customWidth="1"/>
    <col min="13826" max="13827" width="10.7109375" customWidth="1"/>
    <col min="13828" max="13828" width="49.85546875" customWidth="1"/>
    <col min="13829" max="13829" width="5.28515625" bestFit="1" customWidth="1"/>
    <col min="13830" max="13830" width="7.85546875" bestFit="1" customWidth="1"/>
    <col min="13831" max="13832" width="12.140625" customWidth="1"/>
    <col min="13833" max="13833" width="15.7109375" customWidth="1"/>
    <col min="13834" max="13834" width="7.140625" customWidth="1"/>
    <col min="13835" max="13835" width="14" bestFit="1" customWidth="1"/>
    <col min="13836" max="13836" width="13.28515625" bestFit="1" customWidth="1"/>
    <col min="13837" max="13837" width="9.5703125" bestFit="1" customWidth="1"/>
    <col min="14081" max="14081" width="8.5703125" customWidth="1"/>
    <col min="14082" max="14083" width="10.7109375" customWidth="1"/>
    <col min="14084" max="14084" width="49.85546875" customWidth="1"/>
    <col min="14085" max="14085" width="5.28515625" bestFit="1" customWidth="1"/>
    <col min="14086" max="14086" width="7.85546875" bestFit="1" customWidth="1"/>
    <col min="14087" max="14088" width="12.140625" customWidth="1"/>
    <col min="14089" max="14089" width="15.7109375" customWidth="1"/>
    <col min="14090" max="14090" width="7.140625" customWidth="1"/>
    <col min="14091" max="14091" width="14" bestFit="1" customWidth="1"/>
    <col min="14092" max="14092" width="13.28515625" bestFit="1" customWidth="1"/>
    <col min="14093" max="14093" width="9.5703125" bestFit="1" customWidth="1"/>
    <col min="14337" max="14337" width="8.5703125" customWidth="1"/>
    <col min="14338" max="14339" width="10.7109375" customWidth="1"/>
    <col min="14340" max="14340" width="49.85546875" customWidth="1"/>
    <col min="14341" max="14341" width="5.28515625" bestFit="1" customWidth="1"/>
    <col min="14342" max="14342" width="7.85546875" bestFit="1" customWidth="1"/>
    <col min="14343" max="14344" width="12.140625" customWidth="1"/>
    <col min="14345" max="14345" width="15.7109375" customWidth="1"/>
    <col min="14346" max="14346" width="7.140625" customWidth="1"/>
    <col min="14347" max="14347" width="14" bestFit="1" customWidth="1"/>
    <col min="14348" max="14348" width="13.28515625" bestFit="1" customWidth="1"/>
    <col min="14349" max="14349" width="9.5703125" bestFit="1" customWidth="1"/>
    <col min="14593" max="14593" width="8.5703125" customWidth="1"/>
    <col min="14594" max="14595" width="10.7109375" customWidth="1"/>
    <col min="14596" max="14596" width="49.85546875" customWidth="1"/>
    <col min="14597" max="14597" width="5.28515625" bestFit="1" customWidth="1"/>
    <col min="14598" max="14598" width="7.85546875" bestFit="1" customWidth="1"/>
    <col min="14599" max="14600" width="12.140625" customWidth="1"/>
    <col min="14601" max="14601" width="15.7109375" customWidth="1"/>
    <col min="14602" max="14602" width="7.140625" customWidth="1"/>
    <col min="14603" max="14603" width="14" bestFit="1" customWidth="1"/>
    <col min="14604" max="14604" width="13.28515625" bestFit="1" customWidth="1"/>
    <col min="14605" max="14605" width="9.5703125" bestFit="1" customWidth="1"/>
    <col min="14849" max="14849" width="8.5703125" customWidth="1"/>
    <col min="14850" max="14851" width="10.7109375" customWidth="1"/>
    <col min="14852" max="14852" width="49.85546875" customWidth="1"/>
    <col min="14853" max="14853" width="5.28515625" bestFit="1" customWidth="1"/>
    <col min="14854" max="14854" width="7.85546875" bestFit="1" customWidth="1"/>
    <col min="14855" max="14856" width="12.140625" customWidth="1"/>
    <col min="14857" max="14857" width="15.7109375" customWidth="1"/>
    <col min="14858" max="14858" width="7.140625" customWidth="1"/>
    <col min="14859" max="14859" width="14" bestFit="1" customWidth="1"/>
    <col min="14860" max="14860" width="13.28515625" bestFit="1" customWidth="1"/>
    <col min="14861" max="14861" width="9.5703125" bestFit="1" customWidth="1"/>
    <col min="15105" max="15105" width="8.5703125" customWidth="1"/>
    <col min="15106" max="15107" width="10.7109375" customWidth="1"/>
    <col min="15108" max="15108" width="49.85546875" customWidth="1"/>
    <col min="15109" max="15109" width="5.28515625" bestFit="1" customWidth="1"/>
    <col min="15110" max="15110" width="7.85546875" bestFit="1" customWidth="1"/>
    <col min="15111" max="15112" width="12.140625" customWidth="1"/>
    <col min="15113" max="15113" width="15.7109375" customWidth="1"/>
    <col min="15114" max="15114" width="7.140625" customWidth="1"/>
    <col min="15115" max="15115" width="14" bestFit="1" customWidth="1"/>
    <col min="15116" max="15116" width="13.28515625" bestFit="1" customWidth="1"/>
    <col min="15117" max="15117" width="9.5703125" bestFit="1" customWidth="1"/>
    <col min="15361" max="15361" width="8.5703125" customWidth="1"/>
    <col min="15362" max="15363" width="10.7109375" customWidth="1"/>
    <col min="15364" max="15364" width="49.85546875" customWidth="1"/>
    <col min="15365" max="15365" width="5.28515625" bestFit="1" customWidth="1"/>
    <col min="15366" max="15366" width="7.85546875" bestFit="1" customWidth="1"/>
    <col min="15367" max="15368" width="12.140625" customWidth="1"/>
    <col min="15369" max="15369" width="15.7109375" customWidth="1"/>
    <col min="15370" max="15370" width="7.140625" customWidth="1"/>
    <col min="15371" max="15371" width="14" bestFit="1" customWidth="1"/>
    <col min="15372" max="15372" width="13.28515625" bestFit="1" customWidth="1"/>
    <col min="15373" max="15373" width="9.5703125" bestFit="1" customWidth="1"/>
    <col min="15617" max="15617" width="8.5703125" customWidth="1"/>
    <col min="15618" max="15619" width="10.7109375" customWidth="1"/>
    <col min="15620" max="15620" width="49.85546875" customWidth="1"/>
    <col min="15621" max="15621" width="5.28515625" bestFit="1" customWidth="1"/>
    <col min="15622" max="15622" width="7.85546875" bestFit="1" customWidth="1"/>
    <col min="15623" max="15624" width="12.140625" customWidth="1"/>
    <col min="15625" max="15625" width="15.7109375" customWidth="1"/>
    <col min="15626" max="15626" width="7.140625" customWidth="1"/>
    <col min="15627" max="15627" width="14" bestFit="1" customWidth="1"/>
    <col min="15628" max="15628" width="13.28515625" bestFit="1" customWidth="1"/>
    <col min="15629" max="15629" width="9.5703125" bestFit="1" customWidth="1"/>
    <col min="15873" max="15873" width="8.5703125" customWidth="1"/>
    <col min="15874" max="15875" width="10.7109375" customWidth="1"/>
    <col min="15876" max="15876" width="49.85546875" customWidth="1"/>
    <col min="15877" max="15877" width="5.28515625" bestFit="1" customWidth="1"/>
    <col min="15878" max="15878" width="7.85546875" bestFit="1" customWidth="1"/>
    <col min="15879" max="15880" width="12.140625" customWidth="1"/>
    <col min="15881" max="15881" width="15.7109375" customWidth="1"/>
    <col min="15882" max="15882" width="7.140625" customWidth="1"/>
    <col min="15883" max="15883" width="14" bestFit="1" customWidth="1"/>
    <col min="15884" max="15884" width="13.28515625" bestFit="1" customWidth="1"/>
    <col min="15885" max="15885" width="9.5703125" bestFit="1" customWidth="1"/>
    <col min="16129" max="16129" width="8.5703125" customWidth="1"/>
    <col min="16130" max="16131" width="10.7109375" customWidth="1"/>
    <col min="16132" max="16132" width="49.85546875" customWidth="1"/>
    <col min="16133" max="16133" width="5.28515625" bestFit="1" customWidth="1"/>
    <col min="16134" max="16134" width="7.85546875" bestFit="1" customWidth="1"/>
    <col min="16135" max="16136" width="12.140625" customWidth="1"/>
    <col min="16137" max="16137" width="15.7109375" customWidth="1"/>
    <col min="16138" max="16138" width="7.140625" customWidth="1"/>
    <col min="16139" max="16139" width="14" bestFit="1" customWidth="1"/>
    <col min="16140" max="16140" width="13.28515625" bestFit="1" customWidth="1"/>
    <col min="16141" max="16141" width="9.5703125" bestFit="1" customWidth="1"/>
  </cols>
  <sheetData>
    <row r="1" spans="1:14" ht="18" customHeight="1">
      <c r="A1" s="144"/>
      <c r="B1" s="145"/>
      <c r="C1" s="145"/>
      <c r="D1" s="410" t="s">
        <v>476</v>
      </c>
      <c r="E1" s="410"/>
      <c r="F1" s="410"/>
      <c r="G1" s="410"/>
      <c r="H1" s="410"/>
      <c r="I1" s="411"/>
      <c r="J1" s="146"/>
    </row>
    <row r="2" spans="1:14" ht="18">
      <c r="A2" s="147"/>
      <c r="B2" s="148"/>
      <c r="C2" s="148"/>
      <c r="D2" s="412"/>
      <c r="E2" s="412"/>
      <c r="F2" s="412"/>
      <c r="G2" s="412"/>
      <c r="H2" s="412"/>
      <c r="I2" s="413"/>
      <c r="J2" s="149"/>
      <c r="L2" s="150"/>
    </row>
    <row r="3" spans="1:14" ht="18" customHeight="1">
      <c r="A3" s="147"/>
      <c r="B3" s="148"/>
      <c r="C3" s="148"/>
      <c r="D3" s="414"/>
      <c r="E3" s="414"/>
      <c r="F3" s="414"/>
      <c r="G3" s="414"/>
      <c r="H3" s="414"/>
      <c r="I3" s="415"/>
      <c r="J3" s="151"/>
      <c r="L3" s="150"/>
    </row>
    <row r="4" spans="1:14" ht="15" customHeight="1">
      <c r="A4" s="416" t="str">
        <f>'[2]MEMORIA DE CALCULO'!A4</f>
        <v>MUNICÍPIO/UF:</v>
      </c>
      <c r="B4" s="417"/>
      <c r="C4" s="418"/>
      <c r="D4" s="152" t="str">
        <f>'[2]MEMORIA DE CALCULO'!D4</f>
        <v>GESTOR / AÇÃO:</v>
      </c>
      <c r="E4" s="419" t="str">
        <f>'[2]MEMORIA DE CALCULO'!E4</f>
        <v>ENDEREÇO:</v>
      </c>
      <c r="F4" s="420"/>
      <c r="G4" s="420"/>
      <c r="H4" s="421"/>
      <c r="I4" s="153"/>
      <c r="J4" s="154"/>
      <c r="K4" s="154"/>
      <c r="L4" s="150"/>
      <c r="M4" s="422"/>
      <c r="N4" s="422"/>
    </row>
    <row r="5" spans="1:14" ht="15.75" customHeight="1">
      <c r="A5" s="423" t="str">
        <f>'[2]MEMORIA DE CALCULO'!A5</f>
        <v>PAUDALHO / PE</v>
      </c>
      <c r="B5" s="424"/>
      <c r="C5" s="424"/>
      <c r="D5" s="155" t="str">
        <f>'[2]MEMORIA DE CALCULO'!D5</f>
        <v>SECRETARIA DE DESENVOLVIMENTO URBANO E AGRÁRIO</v>
      </c>
      <c r="E5" s="425" t="str">
        <f>'[2]MEMORIA DE CALCULO'!E5</f>
        <v>BR-408, KM 76, CHÃ DE CAPOEIRA, PAUDALHO-PE</v>
      </c>
      <c r="F5" s="424"/>
      <c r="G5" s="424"/>
      <c r="H5" s="424"/>
      <c r="I5" s="156"/>
      <c r="J5" s="157"/>
      <c r="K5" s="158"/>
      <c r="L5" s="150"/>
      <c r="M5" s="426"/>
      <c r="N5" s="426"/>
    </row>
    <row r="6" spans="1:14" ht="12" customHeight="1">
      <c r="A6" s="427" t="str">
        <f>'[2]MEMORIA DE CALCULO'!A7</f>
        <v xml:space="preserve">PROPONENTE:                                   </v>
      </c>
      <c r="B6" s="428"/>
      <c r="C6" s="428"/>
      <c r="D6" s="159" t="str">
        <f>'[2]MEMORIA DE CALCULO'!D7</f>
        <v xml:space="preserve">OBJETO:  </v>
      </c>
      <c r="E6" s="428" t="str">
        <f>'[2]MEMORIA DE CALCULO'!E7</f>
        <v xml:space="preserve">EMPREENDIMENTO: </v>
      </c>
      <c r="F6" s="428"/>
      <c r="G6" s="428"/>
      <c r="H6" s="428"/>
      <c r="I6" s="429"/>
      <c r="J6" s="160"/>
      <c r="K6" s="160"/>
      <c r="L6" s="150"/>
      <c r="M6" s="160"/>
      <c r="N6" s="160"/>
    </row>
    <row r="7" spans="1:14" ht="37.5" customHeight="1">
      <c r="A7" s="430" t="str">
        <f>'[2]MEMORIA DE CALCULO'!A8</f>
        <v>PREFEITURA DO PAUDALHO</v>
      </c>
      <c r="B7" s="431"/>
      <c r="C7" s="431"/>
      <c r="D7" s="161" t="str">
        <f>'MEMÓRIA DE CALCULO'!D8</f>
        <v>CONTRATAÇÃO DE EMPRESA DE ENGENHARIA PARA EXECUÇÃO DOS SERVIÇOS DE  REFORMA DO TEATRO MUNICIPAL, NO MUNICÍPIO DE PAUDALHO-PE.</v>
      </c>
      <c r="E7" s="431" t="str">
        <f>'MEMÓRIA DE CALCULO'!E8:N8</f>
        <v xml:space="preserve"> EXECUÇÃO DOS SERVIÇOS DE  REFORMA DO TEATRO MUNICIPAL, NO MUNICÍPIO DE PAUDALHO-PE.</v>
      </c>
      <c r="F7" s="431"/>
      <c r="G7" s="431"/>
      <c r="H7" s="431"/>
      <c r="I7" s="432"/>
      <c r="J7" s="160"/>
      <c r="K7" s="160"/>
      <c r="L7" s="150"/>
      <c r="M7" s="160"/>
      <c r="N7" s="160"/>
    </row>
    <row r="8" spans="1:14" ht="13.5" customHeight="1">
      <c r="A8" s="162" t="s">
        <v>477</v>
      </c>
      <c r="B8" s="433" t="s">
        <v>586</v>
      </c>
      <c r="C8" s="433"/>
      <c r="D8" s="434"/>
      <c r="E8" s="435" t="s">
        <v>478</v>
      </c>
      <c r="F8" s="436"/>
      <c r="G8" s="436"/>
      <c r="H8" s="163">
        <v>0.2636</v>
      </c>
      <c r="I8" s="164"/>
      <c r="J8" s="165"/>
      <c r="K8" s="166">
        <v>1.2636000000000001</v>
      </c>
      <c r="L8" s="167"/>
      <c r="M8" s="168"/>
      <c r="N8" s="168"/>
    </row>
    <row r="9" spans="1:14" ht="18" customHeight="1" thickBot="1">
      <c r="A9" s="169"/>
      <c r="B9" s="168"/>
      <c r="C9" s="168"/>
      <c r="D9" s="437" t="s">
        <v>479</v>
      </c>
      <c r="E9" s="437"/>
      <c r="F9" s="437"/>
      <c r="G9" s="437"/>
      <c r="H9" s="438">
        <f>I155</f>
        <v>543668.98</v>
      </c>
      <c r="I9" s="439"/>
      <c r="J9" s="168"/>
      <c r="K9" s="168"/>
      <c r="L9" s="168"/>
      <c r="M9" s="168"/>
      <c r="N9" s="168"/>
    </row>
    <row r="10" spans="1:14" ht="24.75" customHeight="1" thickBot="1">
      <c r="A10" s="170" t="s">
        <v>6</v>
      </c>
      <c r="B10" s="170" t="s">
        <v>346</v>
      </c>
      <c r="C10" s="170" t="s">
        <v>182</v>
      </c>
      <c r="D10" s="170" t="s">
        <v>480</v>
      </c>
      <c r="E10" s="170" t="s">
        <v>481</v>
      </c>
      <c r="F10" s="171" t="s">
        <v>13</v>
      </c>
      <c r="G10" s="172" t="s">
        <v>343</v>
      </c>
      <c r="H10" s="173" t="s">
        <v>482</v>
      </c>
      <c r="I10" s="173" t="s">
        <v>483</v>
      </c>
      <c r="J10" s="174"/>
    </row>
    <row r="11" spans="1:14" ht="12.75">
      <c r="A11" s="175" t="s">
        <v>0</v>
      </c>
      <c r="B11" s="176"/>
      <c r="C11" s="177"/>
      <c r="D11" s="177" t="str">
        <f>VLOOKUP(A11,'MEMÓRIA DE CALCULO'!$1:$1048576,4,)</f>
        <v>SERVIÇOS PRELIMINARES:</v>
      </c>
      <c r="E11" s="178"/>
      <c r="F11" s="179"/>
      <c r="G11" s="180"/>
      <c r="H11" s="181" t="s">
        <v>23</v>
      </c>
      <c r="I11" s="182">
        <f>SUM(I12:I15)</f>
        <v>7204.95</v>
      </c>
      <c r="J11" s="183"/>
    </row>
    <row r="12" spans="1:14" ht="33.75">
      <c r="A12" s="123" t="s">
        <v>7</v>
      </c>
      <c r="B12" s="184" t="str">
        <f>VLOOKUP(A12,'MEMÓRIA DE CALCULO'!$1:$1048576,2,)</f>
        <v>SINAPI</v>
      </c>
      <c r="C12" s="184">
        <f>VLOOKUP(A12,'MEMÓRIA DE CALCULO'!$1:$1048576,3,)</f>
        <v>4813</v>
      </c>
      <c r="D12" s="185" t="str">
        <f>VLOOKUP(A12,'MEMÓRIA DE CALCULO'!$1:$1048576,4,)</f>
        <v xml:space="preserve"> PLACA DE OBRA (PARA CONSTRUCAO CIVIL) EM CHAPA GALVANIZADA *N. 22*, ADESIVADA, M2 
DE *2,0 X 1,125* M (SEM POSTES PARA FIXACAO)</v>
      </c>
      <c r="E12" s="184" t="str">
        <f>VLOOKUP(A12,'MEMÓRIA DE CALCULO'!$1:$1048576,5,)</f>
        <v>M²</v>
      </c>
      <c r="F12" s="150">
        <f>VLOOKUP(A12,'MEMÓRIA DE CALCULO'!$1:$1048576,15,)</f>
        <v>6</v>
      </c>
      <c r="G12" s="150">
        <f>VLOOKUP(A12,'MEMÓRIA DE CALCULO'!$1:$1048576,16,)</f>
        <v>250</v>
      </c>
      <c r="H12" s="186">
        <f>IFERROR(TRUNC(SUM(G12*$K$8),2),"")</f>
        <v>315.89999999999998</v>
      </c>
      <c r="I12" s="186">
        <f t="shared" ref="I12:I15" si="0">IFERROR(TRUNC(H12*F12,2),"")</f>
        <v>1895.4</v>
      </c>
      <c r="J12" s="187"/>
    </row>
    <row r="13" spans="1:14" ht="12.75">
      <c r="A13" s="123" t="s">
        <v>27</v>
      </c>
      <c r="B13" s="184" t="str">
        <f>VLOOKUP(A13,'MEMÓRIA DE CALCULO'!$1:$1048576,2,)</f>
        <v>SINAPI</v>
      </c>
      <c r="C13" s="184">
        <f>VLOOKUP(A13,'MEMÓRIA DE CALCULO'!$1:$1048576,3,)</f>
        <v>98459</v>
      </c>
      <c r="D13" s="185" t="str">
        <f>VLOOKUP(A13,'MEMÓRIA DE CALCULO'!$1:$1048576,4,)</f>
        <v xml:space="preserve"> TAPUME COM TELHA METÁLICA. AF_05/2018 M2 AS </v>
      </c>
      <c r="E13" s="184" t="str">
        <f>VLOOKUP(A13,'MEMÓRIA DE CALCULO'!$1:$1048576,5,)</f>
        <v>M²</v>
      </c>
      <c r="F13" s="150">
        <f>VLOOKUP(A13,'MEMÓRIA DE CALCULO'!$1:$1048576,15,)</f>
        <v>40.959999999999994</v>
      </c>
      <c r="G13" s="150">
        <f>VLOOKUP(A13,'MEMÓRIA DE CALCULO'!$1:$1048576,16,)</f>
        <v>93.67</v>
      </c>
      <c r="H13" s="186">
        <f t="shared" ref="H13:H15" si="1">IFERROR(TRUNC(SUM(G13*$K$8),2),"")</f>
        <v>118.36</v>
      </c>
      <c r="I13" s="186">
        <f t="shared" si="0"/>
        <v>4848.0200000000004</v>
      </c>
      <c r="J13" s="187"/>
    </row>
    <row r="14" spans="1:14" ht="22.5">
      <c r="A14" s="123" t="s">
        <v>35</v>
      </c>
      <c r="B14" s="184" t="str">
        <f>VLOOKUP(A14,'MEMÓRIA DE CALCULO'!$1:$1048576,2,)</f>
        <v>SINAPI</v>
      </c>
      <c r="C14" s="184">
        <f>VLOOKUP(A14,'MEMÓRIA DE CALCULO'!$1:$1048576,3,)</f>
        <v>97622</v>
      </c>
      <c r="D14" s="185" t="str">
        <f>VLOOKUP(A14,'MEMÓRIA DE CALCULO'!$1:$1048576,4,)</f>
        <v xml:space="preserve"> DEMOLIÇÃO DE ALVENARIA DE BLOCO FURADO, DE FORMA MANUAL, SEM REAPROVEITAMENTO. AF_12/2017</v>
      </c>
      <c r="E14" s="184" t="str">
        <f>VLOOKUP(A14,'MEMÓRIA DE CALCULO'!$1:$1048576,5,)</f>
        <v>M²</v>
      </c>
      <c r="F14" s="150">
        <f>VLOOKUP(A14,'MEMÓRIA DE CALCULO'!$1:$1048576,15,)</f>
        <v>6.370000000000001</v>
      </c>
      <c r="G14" s="150">
        <f>VLOOKUP(A14,'MEMÓRIA DE CALCULO'!$1:$1048576,16,)</f>
        <v>42.73</v>
      </c>
      <c r="H14" s="186">
        <f t="shared" si="1"/>
        <v>53.99</v>
      </c>
      <c r="I14" s="186">
        <f t="shared" si="0"/>
        <v>343.91</v>
      </c>
      <c r="J14" s="187"/>
    </row>
    <row r="15" spans="1:14" ht="22.5">
      <c r="A15" s="123" t="s">
        <v>55</v>
      </c>
      <c r="B15" s="184" t="str">
        <f>VLOOKUP(A15,'MEMÓRIA DE CALCULO'!$1:$1048576,2,)</f>
        <v>SINAPI</v>
      </c>
      <c r="C15" s="184">
        <f>VLOOKUP(A15,'MEMÓRIA DE CALCULO'!$1:$1048576,3,)</f>
        <v>97644</v>
      </c>
      <c r="D15" s="185" t="str">
        <f>VLOOKUP(A15,'MEMÓRIA DE CALCULO'!$1:$1048576,4,)</f>
        <v xml:space="preserve"> REMOÇÃO DE PORTAS, DE FORMA MANUAL, SEM REAPROVEITAMENTO. AF_12/2017 M2 C </v>
      </c>
      <c r="E15" s="184" t="str">
        <f>VLOOKUP(A15,'MEMÓRIA DE CALCULO'!$1:$1048576,5,)</f>
        <v>M²</v>
      </c>
      <c r="F15" s="150">
        <f>VLOOKUP(A15,'MEMÓRIA DE CALCULO'!$1:$1048576,15,)</f>
        <v>13.52</v>
      </c>
      <c r="G15" s="150">
        <f>VLOOKUP(A15,'MEMÓRIA DE CALCULO'!$1:$1048576,16,)</f>
        <v>6.89</v>
      </c>
      <c r="H15" s="186">
        <f t="shared" si="1"/>
        <v>8.6999999999999993</v>
      </c>
      <c r="I15" s="186">
        <f t="shared" si="0"/>
        <v>117.62</v>
      </c>
      <c r="J15" s="187"/>
    </row>
    <row r="16" spans="1:14" ht="12.75">
      <c r="A16" s="123"/>
      <c r="B16" s="184"/>
      <c r="C16" s="184"/>
      <c r="D16" s="185"/>
      <c r="E16" s="184"/>
      <c r="F16" s="150"/>
      <c r="G16" s="150"/>
      <c r="H16" s="186"/>
      <c r="I16" s="186"/>
      <c r="J16" s="187"/>
    </row>
    <row r="17" spans="1:11" ht="12.75">
      <c r="A17" s="175" t="s">
        <v>1</v>
      </c>
      <c r="B17" s="176"/>
      <c r="C17" s="177"/>
      <c r="D17" s="177" t="str">
        <f>VLOOKUP(A17,'MEMÓRIA DE CALCULO'!$1:$1048576,4,)</f>
        <v>TRABALHOS EM TERRA:</v>
      </c>
      <c r="E17" s="178"/>
      <c r="F17" s="179"/>
      <c r="G17" s="180"/>
      <c r="H17" s="181" t="s">
        <v>23</v>
      </c>
      <c r="I17" s="182">
        <f>SUM(I18:I19)</f>
        <v>4256.07</v>
      </c>
      <c r="J17" s="183"/>
    </row>
    <row r="18" spans="1:11" ht="33.75">
      <c r="A18" s="123" t="s">
        <v>2</v>
      </c>
      <c r="B18" s="184" t="str">
        <f>VLOOKUP(A18,'MEMÓRIA DE CALCULO'!$1:$1048576,2,)</f>
        <v>SINAPI</v>
      </c>
      <c r="C18" s="184">
        <f>VLOOKUP(A18,'MEMÓRIA DE CALCULO'!$1:$1048576,3,)</f>
        <v>93358</v>
      </c>
      <c r="D18" s="185" t="str">
        <f>VLOOKUP(A18,'MEMÓRIA DE CALCULO'!$1:$1048576,4,)</f>
        <v xml:space="preserve"> ESCAVAÇÃO MANUAL DE VALA COM PROFUNDIDADE MENOR OU IGUAL A 1,30 M. AF_ M3 C 
02/2021</v>
      </c>
      <c r="E18" s="184" t="str">
        <f>VLOOKUP(A18,'MEMÓRIA DE CALCULO'!$1:$1048576,5,)</f>
        <v>M³</v>
      </c>
      <c r="F18" s="150">
        <f>VLOOKUP(A18,'MEMÓRIA DE CALCULO'!$1:$1048576,15,)</f>
        <v>32.33</v>
      </c>
      <c r="G18" s="150">
        <f>VLOOKUP(A18,'MEMÓRIA DE CALCULO'!$1:$1048576,16,)</f>
        <v>71.95</v>
      </c>
      <c r="H18" s="186">
        <f t="shared" ref="H18:H19" si="2">IFERROR(TRUNC(SUM(G18*$K$8),2),"")</f>
        <v>90.91</v>
      </c>
      <c r="I18" s="186">
        <f t="shared" ref="I18:I19" si="3">IFERROR(TRUNC(H18*F18,2),"")</f>
        <v>2939.12</v>
      </c>
      <c r="J18" s="187"/>
    </row>
    <row r="19" spans="1:11" ht="22.5">
      <c r="A19" s="123" t="s">
        <v>11</v>
      </c>
      <c r="B19" s="184" t="str">
        <f>VLOOKUP(A19,'MEMÓRIA DE CALCULO'!$1:$1048576,2,)</f>
        <v>SINAPI</v>
      </c>
      <c r="C19" s="184" t="str">
        <f>VLOOKUP(A19,'MEMÓRIA DE CALCULO'!$1:$1048576,3,)</f>
        <v>EMLURB</v>
      </c>
      <c r="D19" s="185" t="str">
        <f>VLOOKUP(A19,'MEMÓRIA DE CALCULO'!$1:$1048576,4,)</f>
        <v>Remoção de material de primeira categoria em caminhão basculante, DMT 2KM, inclusive carga (manual) e descarga mecânica.</v>
      </c>
      <c r="E19" s="184" t="str">
        <f>VLOOKUP(A19,'MEMÓRIA DE CALCULO'!$1:$1048576,5,)</f>
        <v>M3</v>
      </c>
      <c r="F19" s="150">
        <f>VLOOKUP(A19,'MEMÓRIA DE CALCULO'!$1:$1048576,15,)</f>
        <v>33.29</v>
      </c>
      <c r="G19" s="150">
        <f>VLOOKUP(A19,'MEMÓRIA DE CALCULO'!$1:$1048576,16,)</f>
        <v>31.31</v>
      </c>
      <c r="H19" s="186">
        <f t="shared" si="2"/>
        <v>39.56</v>
      </c>
      <c r="I19" s="186">
        <f t="shared" si="3"/>
        <v>1316.95</v>
      </c>
      <c r="J19" s="187"/>
    </row>
    <row r="20" spans="1:11" ht="12.75">
      <c r="A20" s="123"/>
      <c r="B20" s="184" t="str">
        <f>IFERROR(VLOOKUP(A20,'[2]MEMORIA DE CALCULO'!$A$1:$P$65536,2,FALSE),"")</f>
        <v/>
      </c>
      <c r="C20" s="184" t="str">
        <f>IFERROR(VLOOKUP(A20,'[2]MEMORIA DE CALCULO'!$A$1:$P$65536,3,FALSE),"")</f>
        <v/>
      </c>
      <c r="D20" s="185" t="str">
        <f>IFERROR(VLOOKUP(A20,'[2]MEMORIA DE CALCULO'!$A$1:$P$65536,4,FALSE),"")</f>
        <v/>
      </c>
      <c r="E20" s="184" t="str">
        <f>IFERROR(VLOOKUP(A20,'[2]MEMORIA DE CALCULO'!$A$1:$P$65536,5,FALSE),"")</f>
        <v/>
      </c>
      <c r="F20" s="150" t="str">
        <f>IFERROR(VLOOKUP(A20,'[2]MEMORIA DE CALCULO'!$A$1:$P$65536,15,FALSE),"")</f>
        <v/>
      </c>
      <c r="G20" s="150" t="str">
        <f>IFERROR(VLOOKUP(A20,'[2]MEMORIA DE CALCULO'!$A$1:$P$65536,16,FALSE),"")</f>
        <v/>
      </c>
      <c r="H20" s="186" t="str">
        <f t="shared" ref="H20" si="4">IFERROR(TRUNC(SUM(G20*$K$8),2),"")</f>
        <v/>
      </c>
      <c r="I20" s="186" t="str">
        <f>IFERROR(TRUNC(H20*F20,2),"")</f>
        <v/>
      </c>
      <c r="J20" s="187"/>
      <c r="K20">
        <v>87476</v>
      </c>
    </row>
    <row r="21" spans="1:11" ht="12.75">
      <c r="A21" s="175" t="s">
        <v>9</v>
      </c>
      <c r="B21" s="176"/>
      <c r="C21" s="177"/>
      <c r="D21" s="177" t="str">
        <f>VLOOKUP(A21,'MEMÓRIA DE CALCULO'!$1:$1048576,4,)</f>
        <v>INFRAESTRUTURA:</v>
      </c>
      <c r="E21" s="178"/>
      <c r="F21" s="179"/>
      <c r="G21" s="180"/>
      <c r="H21" s="181" t="s">
        <v>23</v>
      </c>
      <c r="I21" s="182">
        <f>SUM(I22:I23)</f>
        <v>7165.0300000000007</v>
      </c>
      <c r="J21" s="183"/>
    </row>
    <row r="22" spans="1:11" ht="56.25">
      <c r="A22" s="123" t="s">
        <v>10</v>
      </c>
      <c r="B22" s="184" t="str">
        <f>VLOOKUP(A22,'MEMÓRIA DE CALCULO'!$1:$1048576,2,)</f>
        <v>SINAPI</v>
      </c>
      <c r="C22" s="184">
        <f>VLOOKUP(A22,'MEMÓRIA DE CALCULO'!$1:$1048576,3,)</f>
        <v>94962</v>
      </c>
      <c r="D22" s="185" t="str">
        <f>VLOOKUP(A22,'MEMÓRIA DE CALCULO'!$1:$1048576,4,)</f>
        <v xml:space="preserve"> CONCRETO MAGRO PARA LASTRO, TRAÇO 1:4,5:4,5 (EM MASSA SECA DE CIMENTO/ M3 AS 
AREIA MÉDIA/ BRITA 1) - PREPARO MECÂNICO COM BETONEIRA 400 L. AF_05/2
021</v>
      </c>
      <c r="E22" s="184" t="str">
        <f>VLOOKUP(A22,'MEMÓRIA DE CALCULO'!$1:$1048576,5,)</f>
        <v>M³</v>
      </c>
      <c r="F22" s="150">
        <f>VLOOKUP(A22,'MEMÓRIA DE CALCULO'!$1:$1048576,15,)</f>
        <v>1.42</v>
      </c>
      <c r="G22" s="150">
        <f>VLOOKUP(A22,'MEMÓRIA DE CALCULO'!$1:$1048576,16,)</f>
        <v>307.19</v>
      </c>
      <c r="H22" s="186">
        <f t="shared" ref="H22:H28" si="5">IFERROR(TRUNC(SUM(G22*$K$8),2),"")</f>
        <v>388.16</v>
      </c>
      <c r="I22" s="186">
        <f t="shared" ref="I22:I23" si="6">IFERROR(TRUNC(H22*F22,2),"")</f>
        <v>551.17999999999995</v>
      </c>
      <c r="J22" s="187"/>
    </row>
    <row r="23" spans="1:11" ht="22.5">
      <c r="A23" s="123" t="s">
        <v>3</v>
      </c>
      <c r="B23" s="184" t="str">
        <f>VLOOKUP(A23,'MEMÓRIA DE CALCULO'!$1:$1048576,2,)</f>
        <v>EMLURB</v>
      </c>
      <c r="C23" s="184" t="str">
        <f>VLOOKUP(A23,'MEMÓRIA DE CALCULO'!$1:$1048576,3,)</f>
        <v>07.01.190</v>
      </c>
      <c r="D23" s="185" t="str">
        <f>VLOOKUP(A23,'MEMÓRIA DE CALCULO'!$1:$1048576,4,)</f>
        <v>Alvenaria de tijolos de 8 furos, assentados e rejuntados com argamassa de cimento e areia no traco 1:8 - 1 vez</v>
      </c>
      <c r="E23" s="184" t="str">
        <f>VLOOKUP(A23,'MEMÓRIA DE CALCULO'!$1:$1048576,5,)</f>
        <v>M2</v>
      </c>
      <c r="F23" s="150">
        <f>VLOOKUP(A23,'MEMÓRIA DE CALCULO'!$1:$1048576,15,)</f>
        <v>63.230000000000004</v>
      </c>
      <c r="G23" s="150">
        <f>VLOOKUP(A23,'MEMÓRIA DE CALCULO'!$1:$1048576,16,)</f>
        <v>82.78</v>
      </c>
      <c r="H23" s="186">
        <f t="shared" si="5"/>
        <v>104.6</v>
      </c>
      <c r="I23" s="186">
        <f t="shared" si="6"/>
        <v>6613.85</v>
      </c>
      <c r="J23" s="187"/>
    </row>
    <row r="24" spans="1:11" ht="12" customHeight="1">
      <c r="A24" s="123"/>
      <c r="B24" s="184" t="str">
        <f>IFERROR(VLOOKUP(A24,'[2]MEMORIA DE CALCULO'!$A$1:$P$65536,2,FALSE),"")</f>
        <v/>
      </c>
      <c r="C24" s="184" t="str">
        <f>IFERROR(VLOOKUP(A24,'[2]MEMORIA DE CALCULO'!$A$1:$P$65536,3,FALSE),"")</f>
        <v/>
      </c>
      <c r="D24" s="185" t="str">
        <f>IFERROR(VLOOKUP(A24,'[2]MEMORIA DE CALCULO'!$A$1:$P$65536,4,FALSE),"")</f>
        <v/>
      </c>
      <c r="E24" s="184" t="str">
        <f>IFERROR(VLOOKUP(A24,'[2]MEMORIA DE CALCULO'!$A$1:$P$65536,5,FALSE),"")</f>
        <v/>
      </c>
      <c r="F24" s="150" t="str">
        <f>IFERROR(VLOOKUP(A24,'[2]MEMORIA DE CALCULO'!$A$1:$P$65536,15,FALSE),"")</f>
        <v/>
      </c>
      <c r="G24" s="150" t="str">
        <f>IFERROR(VLOOKUP(A24,'[2]MEMORIA DE CALCULO'!$A$1:$P$65536,16,FALSE),"")</f>
        <v/>
      </c>
      <c r="H24" s="186" t="str">
        <f t="shared" si="5"/>
        <v/>
      </c>
      <c r="I24" s="186" t="str">
        <f>IFERROR(TRUNC(H24*F24,2),"")</f>
        <v/>
      </c>
      <c r="J24" s="187"/>
      <c r="K24">
        <v>87476</v>
      </c>
    </row>
    <row r="25" spans="1:11" ht="12.75">
      <c r="A25" s="175" t="s">
        <v>4</v>
      </c>
      <c r="B25" s="176"/>
      <c r="C25" s="177"/>
      <c r="D25" s="177" t="str">
        <f>VLOOKUP(A25,'MEMÓRIA DE CALCULO'!$1:$1048576,4,)</f>
        <v>ESTRUTURA:</v>
      </c>
      <c r="E25" s="178"/>
      <c r="F25" s="179"/>
      <c r="G25" s="180"/>
      <c r="H25" s="181" t="s">
        <v>23</v>
      </c>
      <c r="I25" s="182">
        <f>SUM(I26:I28)</f>
        <v>4554.3900000000003</v>
      </c>
      <c r="J25" s="183"/>
    </row>
    <row r="26" spans="1:11" ht="33.75">
      <c r="A26" s="123" t="s">
        <v>5</v>
      </c>
      <c r="B26" s="184" t="str">
        <f>VLOOKUP(A26,'MEMÓRIA DE CALCULO'!$1:$1048576,2,)</f>
        <v>EMLURB</v>
      </c>
      <c r="C26" s="184" t="str">
        <f>VLOOKUP(A26,'MEMÓRIA DE CALCULO'!$1:$1048576,3,)</f>
        <v>06.03.133</v>
      </c>
      <c r="D26" s="185" t="str">
        <f>VLOOKUP(A26,'MEMÓRIA DE CALCULO'!$1:$1048576,4,)</f>
        <v>Concreto armado pronto, FCK25MPA, condição A (NBR - 12655), lançado em pilares e adensado, inclusive forma, escoramento e ferragem.</v>
      </c>
      <c r="E26" s="184" t="str">
        <f>VLOOKUP(A26,'MEMÓRIA DE CALCULO'!$1:$1048576,5,)</f>
        <v>M³</v>
      </c>
      <c r="F26" s="150">
        <f>VLOOKUP(A26,'MEMÓRIA DE CALCULO'!$1:$1048576,15,)</f>
        <v>0.45</v>
      </c>
      <c r="G26" s="150">
        <f>VLOOKUP(A26,'MEMÓRIA DE CALCULO'!$1:$1048576,16,)</f>
        <v>2835.22</v>
      </c>
      <c r="H26" s="186">
        <f t="shared" si="5"/>
        <v>3582.58</v>
      </c>
      <c r="I26" s="186">
        <f t="shared" ref="I26:I28" si="7">IFERROR(TRUNC(H26*F26,2),"")</f>
        <v>1612.16</v>
      </c>
      <c r="J26" s="187"/>
    </row>
    <row r="27" spans="1:11" ht="22.5">
      <c r="A27" s="123" t="s">
        <v>32</v>
      </c>
      <c r="B27" s="184" t="str">
        <f>VLOOKUP(A27,'MEMÓRIA DE CALCULO'!$1:$1048576,2,)</f>
        <v>EMLURB</v>
      </c>
      <c r="C27" s="184" t="str">
        <f>VLOOKUP(A27,'MEMÓRIA DE CALCULO'!$1:$1048576,3,)</f>
        <v>06.03.123</v>
      </c>
      <c r="D27" s="185" t="str">
        <f>VLOOKUP(A27,'MEMÓRIA DE CALCULO'!$1:$1048576,4,)</f>
        <v>Concreto armado pronto, FCK 25 MPA, condição A (NBR-12655) lançado em vigas e adensado, inclusive forma, escoramento e ferragem</v>
      </c>
      <c r="E27" s="184" t="str">
        <f>VLOOKUP(A27,'MEMÓRIA DE CALCULO'!$1:$1048576,5,)</f>
        <v>M³</v>
      </c>
      <c r="F27" s="150">
        <f>VLOOKUP(A27,'MEMÓRIA DE CALCULO'!$1:$1048576,15,)</f>
        <v>0.38</v>
      </c>
      <c r="G27" s="150">
        <f>VLOOKUP(A27,'MEMÓRIA DE CALCULO'!$1:$1048576,16,)</f>
        <v>2438.79</v>
      </c>
      <c r="H27" s="186">
        <f t="shared" si="5"/>
        <v>3081.65</v>
      </c>
      <c r="I27" s="186">
        <f t="shared" si="7"/>
        <v>1171.02</v>
      </c>
      <c r="J27" s="187"/>
    </row>
    <row r="28" spans="1:11" ht="22.5">
      <c r="A28" s="123" t="s">
        <v>286</v>
      </c>
      <c r="B28" s="184" t="str">
        <f>VLOOKUP(A28,'MEMÓRIA DE CALCULO'!$1:$1048576,2,)</f>
        <v>EMLURB</v>
      </c>
      <c r="C28" s="184" t="str">
        <f>VLOOKUP(A28,'MEMÓRIA DE CALCULO'!$1:$1048576,3,)</f>
        <v>06.03.113</v>
      </c>
      <c r="D28" s="185" t="str">
        <f>VLOOKUP(A28,'MEMÓRIA DE CALCULO'!$1:$1048576,4,)</f>
        <v>Concreto armado pronto, fck 25 mpa,condicao a (nbr 12655), lancado em lajes e adensado, inclusive forma, escoramento e ferragem.</v>
      </c>
      <c r="E28" s="184" t="str">
        <f>VLOOKUP(A28,'MEMÓRIA DE CALCULO'!$1:$1048576,5,)</f>
        <v>M3</v>
      </c>
      <c r="F28" s="150">
        <f>VLOOKUP(A28,'MEMÓRIA DE CALCULO'!$1:$1048576,15,)</f>
        <v>0.68</v>
      </c>
      <c r="G28" s="150">
        <f>VLOOKUP(A28,'MEMÓRIA DE CALCULO'!$1:$1048576,16,)</f>
        <v>2061.36</v>
      </c>
      <c r="H28" s="186">
        <f t="shared" si="5"/>
        <v>2604.73</v>
      </c>
      <c r="I28" s="186">
        <f t="shared" si="7"/>
        <v>1771.21</v>
      </c>
      <c r="J28" s="187"/>
    </row>
    <row r="29" spans="1:11" ht="12.75">
      <c r="A29" s="123"/>
      <c r="B29" s="184"/>
      <c r="C29" s="184"/>
      <c r="D29" s="185"/>
      <c r="E29" s="184"/>
      <c r="F29" s="150"/>
      <c r="G29" s="150"/>
      <c r="H29" s="186"/>
      <c r="I29" s="186"/>
      <c r="J29" s="187"/>
    </row>
    <row r="30" spans="1:11" ht="12.75">
      <c r="A30" s="175" t="s">
        <v>14</v>
      </c>
      <c r="B30" s="176"/>
      <c r="C30" s="177"/>
      <c r="D30" s="177" t="str">
        <f>VLOOKUP(A30,'MEMÓRIA DE CALCULO'!$1:$1048576,4,)</f>
        <v>PAREDES E REVESTIMENTOS:</v>
      </c>
      <c r="E30" s="178"/>
      <c r="F30" s="179"/>
      <c r="G30" s="180"/>
      <c r="H30" s="181" t="s">
        <v>23</v>
      </c>
      <c r="I30" s="182">
        <f>SUM(I31:I41)</f>
        <v>143324.91</v>
      </c>
      <c r="J30" s="183"/>
    </row>
    <row r="31" spans="1:11" ht="56.25">
      <c r="A31" s="123" t="s">
        <v>15</v>
      </c>
      <c r="B31" s="184" t="str">
        <f>VLOOKUP(A31,'MEMÓRIA DE CALCULO'!$1:$1048576,2,)</f>
        <v>SINAPI</v>
      </c>
      <c r="C31" s="184">
        <f>VLOOKUP(A31,'MEMÓRIA DE CALCULO'!$1:$1048576,3,)</f>
        <v>87879</v>
      </c>
      <c r="D31" s="185" t="str">
        <f>VLOOKUP(A31,'MEMÓRIA DE CALCULO'!$1:$1048576,4,)</f>
        <v xml:space="preserve"> CHAPISCO APLICADO EM ALVENARIAS E ESTRUTURAS DE CONCRETO INTERNAS, COM M2 AS 
COLHER DE PEDREIRO. ARGAMASSA TRAÇO 1:3 COM PREPARO EM BETONEIRA 400
L. AF_06/2014</v>
      </c>
      <c r="E31" s="184" t="str">
        <f>VLOOKUP(A31,'MEMÓRIA DE CALCULO'!$1:$1048576,5,)</f>
        <v>M²</v>
      </c>
      <c r="F31" s="150">
        <f>VLOOKUP(A31,'MEMÓRIA DE CALCULO'!$1:$1048576,15,)</f>
        <v>120.55999999999999</v>
      </c>
      <c r="G31" s="150">
        <f>VLOOKUP(A31,'MEMÓRIA DE CALCULO'!$1:$1048576,16,)</f>
        <v>3.37</v>
      </c>
      <c r="H31" s="186">
        <f t="shared" ref="H31:H41" si="8">IFERROR(TRUNC(SUM(G31*$K$8),2),"")</f>
        <v>4.25</v>
      </c>
      <c r="I31" s="186">
        <f t="shared" ref="I31:I41" si="9">IFERROR(TRUNC(H31*F31,2),"")</f>
        <v>512.38</v>
      </c>
      <c r="J31" s="187"/>
    </row>
    <row r="32" spans="1:11" ht="78.75">
      <c r="A32" s="123" t="s">
        <v>16</v>
      </c>
      <c r="B32" s="184" t="str">
        <f>VLOOKUP(A32,'MEMÓRIA DE CALCULO'!$1:$1048576,2,)</f>
        <v>SINAPI</v>
      </c>
      <c r="C32" s="184">
        <f>VLOOKUP(A32,'MEMÓRIA DE CALCULO'!$1:$1048576,3,)</f>
        <v>87529</v>
      </c>
      <c r="D32" s="185" t="str">
        <f>VLOOKUP(A32,'MEMÓRIA DE CALCULO'!$1:$1048576,4,)</f>
        <v xml:space="preserve"> MASSA ÚNICA, PARA RECEBIMENTO DE PINTURA, EM ARGAMASSA TRAÇO 1:2:8, PR M2 AS 
EPARO MECÂNICO COM BETONEIRA 400L, APLICADA MANUALMENTE EM FACES INTER
NAS DE PAREDES, ESPESSURA DE 20MM, COM EXECUÇÃO DE TALISCAS. AF_06/201
4</v>
      </c>
      <c r="E32" s="184" t="str">
        <f>VLOOKUP(A32,'MEMÓRIA DE CALCULO'!$1:$1048576,5,)</f>
        <v>M²</v>
      </c>
      <c r="F32" s="150">
        <f>VLOOKUP(A32,'MEMÓRIA DE CALCULO'!$1:$1048576,15,)</f>
        <v>120.55999999999999</v>
      </c>
      <c r="G32" s="150">
        <f>VLOOKUP(A32,'MEMÓRIA DE CALCULO'!$1:$1048576,16,)</f>
        <v>31.47</v>
      </c>
      <c r="H32" s="186">
        <f t="shared" si="8"/>
        <v>39.76</v>
      </c>
      <c r="I32" s="186">
        <f t="shared" si="9"/>
        <v>4793.46</v>
      </c>
      <c r="J32" s="187"/>
    </row>
    <row r="33" spans="1:10" ht="78.75">
      <c r="A33" s="123" t="s">
        <v>19</v>
      </c>
      <c r="B33" s="184" t="str">
        <f>VLOOKUP(A33,'MEMÓRIA DE CALCULO'!$1:$1048576,2,)</f>
        <v>SINAPI</v>
      </c>
      <c r="C33" s="184">
        <f>VLOOKUP(A33,'MEMÓRIA DE CALCULO'!$1:$1048576,3,)</f>
        <v>87531</v>
      </c>
      <c r="D33" s="185" t="str">
        <f>VLOOKUP(A33,'MEMÓRIA DE CALCULO'!$1:$1048576,4,)</f>
        <v xml:space="preserve"> EMBOÇO, PARA RECEBIMENTO DE CERÂMICA, EM ARGAMASSA TRAÇO 1:2:8, PREPAR M2 AS 
O MECÂNICO COM BETONEIRA 400L, APLICADO MANUALMENTE EM FACES INTERNAS
DE PAREDES, PARA AMBIENTE COM ÁREA ENTRE 5M2 E 10M2, ESPESSURA DE 20MM
, COM EXECUÇÃO DE TALISCAS. AF_06/2014</v>
      </c>
      <c r="E33" s="184" t="str">
        <f>VLOOKUP(A33,'MEMÓRIA DE CALCULO'!$1:$1048576,5,)</f>
        <v>M²</v>
      </c>
      <c r="F33" s="150">
        <f>VLOOKUP(A33,'MEMÓRIA DE CALCULO'!$1:$1048576,15,)</f>
        <v>133.02400000000003</v>
      </c>
      <c r="G33" s="150">
        <f>VLOOKUP(A33,'MEMÓRIA DE CALCULO'!$1:$1048576,16,)</f>
        <v>30.46</v>
      </c>
      <c r="H33" s="186">
        <f t="shared" si="8"/>
        <v>38.479999999999997</v>
      </c>
      <c r="I33" s="186">
        <f t="shared" si="9"/>
        <v>5118.76</v>
      </c>
      <c r="J33" s="187"/>
    </row>
    <row r="34" spans="1:10" ht="56.25">
      <c r="A34" s="123" t="s">
        <v>91</v>
      </c>
      <c r="B34" s="184" t="str">
        <f>VLOOKUP(A34,'MEMÓRIA DE CALCULO'!$1:$1048576,2,)</f>
        <v>SINAPI</v>
      </c>
      <c r="C34" s="184">
        <f>VLOOKUP(A34,'MEMÓRIA DE CALCULO'!$1:$1048576,3,)</f>
        <v>87247</v>
      </c>
      <c r="D34" s="185" t="str">
        <f>VLOOKUP(A34,'MEMÓRIA DE CALCULO'!$1:$1048576,4,)</f>
        <v xml:space="preserve"> REVESTIMENTO CERÂMICO PARA PISO COM PLACAS TIPO ESMALTADA EXTRA DE DIM M2 CR 
ENSÕES 35X35 CM APLICADA EM AMBIENTES DE ÁREA ENTRE 5 M2 E 10 M2. AF_0
6/2014</v>
      </c>
      <c r="E34" s="184" t="str">
        <f>VLOOKUP(A34,'MEMÓRIA DE CALCULO'!$1:$1048576,5,)</f>
        <v>M²</v>
      </c>
      <c r="F34" s="150">
        <f>VLOOKUP(A34,'MEMÓRIA DE CALCULO'!$1:$1048576,15,)</f>
        <v>133.02000000000001</v>
      </c>
      <c r="G34" s="150">
        <f>VLOOKUP(A34,'MEMÓRIA DE CALCULO'!$1:$1048576,16,)</f>
        <v>53.79</v>
      </c>
      <c r="H34" s="186">
        <f t="shared" si="8"/>
        <v>67.959999999999994</v>
      </c>
      <c r="I34" s="186">
        <f t="shared" si="9"/>
        <v>9040.0300000000007</v>
      </c>
      <c r="J34" s="187"/>
    </row>
    <row r="35" spans="1:10" ht="33.75">
      <c r="A35" s="123" t="s">
        <v>92</v>
      </c>
      <c r="B35" s="184" t="str">
        <f>VLOOKUP(A35,'MEMÓRIA DE CALCULO'!$1:$1048576,2,)</f>
        <v>SINAPI</v>
      </c>
      <c r="C35" s="184">
        <f>VLOOKUP(A35,'MEMÓRIA DE CALCULO'!$1:$1048576,3,)</f>
        <v>10710</v>
      </c>
      <c r="D35" s="185" t="str">
        <f>VLOOKUP(A35,'MEMÓRIA DE CALCULO'!$1:$1048576,4,)</f>
        <v xml:space="preserve"> CARPETE DE NYLON EM MANTA PARA TRAFEGO COMERCIAL PESADO, E = 6 A 7 MM M2 
(INSTALADO)</v>
      </c>
      <c r="E35" s="184" t="str">
        <f>VLOOKUP(A35,'MEMÓRIA DE CALCULO'!$1:$1048576,5,)</f>
        <v>M²</v>
      </c>
      <c r="F35" s="150">
        <f>VLOOKUP(A35,'MEMÓRIA DE CALCULO'!$1:$1048576,15,)</f>
        <v>198.62</v>
      </c>
      <c r="G35" s="150">
        <f>VLOOKUP(A35,'MEMÓRIA DE CALCULO'!$1:$1048576,16,)</f>
        <v>124</v>
      </c>
      <c r="H35" s="186">
        <f t="shared" si="8"/>
        <v>156.68</v>
      </c>
      <c r="I35" s="186">
        <f t="shared" si="9"/>
        <v>31119.78</v>
      </c>
      <c r="J35" s="187"/>
    </row>
    <row r="36" spans="1:10" ht="22.5">
      <c r="A36" s="123" t="s">
        <v>93</v>
      </c>
      <c r="B36" s="184" t="str">
        <f>VLOOKUP(A36,'MEMÓRIA DE CALCULO'!$1:$1048576,2,)</f>
        <v>SINAPI</v>
      </c>
      <c r="C36" s="184">
        <f>VLOOKUP(A36,'MEMÓRIA DE CALCULO'!$1:$1048576,3,)</f>
        <v>96113</v>
      </c>
      <c r="D36" s="185" t="str">
        <f>VLOOKUP(A36,'MEMÓRIA DE CALCULO'!$1:$1048576,4,)</f>
        <v xml:space="preserve"> FORRO EM PLACAS DE GESSO, PARA AMBIENTES COMERCIAIS. AF_05/2017_P M2 CR </v>
      </c>
      <c r="E36" s="184" t="str">
        <f>VLOOKUP(A36,'MEMÓRIA DE CALCULO'!$1:$1048576,5,)</f>
        <v>M²</v>
      </c>
      <c r="F36" s="150">
        <f>VLOOKUP(A36,'MEMÓRIA DE CALCULO'!$1:$1048576,15,)</f>
        <v>70.86</v>
      </c>
      <c r="G36" s="150">
        <f>VLOOKUP(A36,'MEMÓRIA DE CALCULO'!$1:$1048576,16,)</f>
        <v>28.94</v>
      </c>
      <c r="H36" s="186">
        <f t="shared" si="8"/>
        <v>36.56</v>
      </c>
      <c r="I36" s="186">
        <f t="shared" si="9"/>
        <v>2590.64</v>
      </c>
      <c r="J36" s="187"/>
    </row>
    <row r="37" spans="1:10" ht="33.75">
      <c r="A37" s="123" t="s">
        <v>94</v>
      </c>
      <c r="B37" s="184" t="str">
        <f>VLOOKUP(A37,'MEMÓRIA DE CALCULO'!$1:$1048576,2,)</f>
        <v>SINAPI</v>
      </c>
      <c r="C37" s="184">
        <f>VLOOKUP(A37,'MEMÓRIA DE CALCULO'!$1:$1048576,3,)</f>
        <v>96110</v>
      </c>
      <c r="D37" s="185" t="str">
        <f>VLOOKUP(A37,'MEMÓRIA DE CALCULO'!$1:$1048576,4,)</f>
        <v xml:space="preserve"> FORRO EM DRYWALL, PARA AMBIENTES RESIDENCIAIS, INCLUSIVE ESTRUTURA DE M2 CR 
FIXAÇÃO. AF_05/2017_P</v>
      </c>
      <c r="E37" s="184" t="str">
        <f>VLOOKUP(A37,'MEMÓRIA DE CALCULO'!$1:$1048576,5,)</f>
        <v>M²</v>
      </c>
      <c r="F37" s="150">
        <f>VLOOKUP(A37,'MEMÓRIA DE CALCULO'!$1:$1048576,15,)</f>
        <v>81.89</v>
      </c>
      <c r="G37" s="150">
        <f>VLOOKUP(A37,'MEMÓRIA DE CALCULO'!$1:$1048576,16,)</f>
        <v>67.2</v>
      </c>
      <c r="H37" s="186">
        <f t="shared" si="8"/>
        <v>84.91</v>
      </c>
      <c r="I37" s="186">
        <f t="shared" si="9"/>
        <v>6953.27</v>
      </c>
      <c r="J37" s="187"/>
    </row>
    <row r="38" spans="1:10" ht="33.75">
      <c r="A38" s="123" t="s">
        <v>95</v>
      </c>
      <c r="B38" s="184" t="str">
        <f>VLOOKUP(A38,'MEMÓRIA DE CALCULO'!$1:$1048576,2,)</f>
        <v>SINAPI</v>
      </c>
      <c r="C38" s="184">
        <f>VLOOKUP(A38,'MEMÓRIA DE CALCULO'!$1:$1048576,3,)</f>
        <v>96117</v>
      </c>
      <c r="D38" s="185" t="str">
        <f>VLOOKUP(A38,'MEMÓRIA DE CALCULO'!$1:$1048576,4,)</f>
        <v xml:space="preserve"> FORRO EM MADEIRA PINUS, PARA AMBIENTES COMERCIAIS, INCLUSIVE ESTRUTURA M2 AS 
DE FIXAÇÃO. AF_05/2017</v>
      </c>
      <c r="E38" s="184" t="str">
        <f>VLOOKUP(A38,'MEMÓRIA DE CALCULO'!$1:$1048576,5,)</f>
        <v>M²</v>
      </c>
      <c r="F38" s="150">
        <f>VLOOKUP(A38,'MEMÓRIA DE CALCULO'!$1:$1048576,15,)</f>
        <v>167.87</v>
      </c>
      <c r="G38" s="150">
        <f>VLOOKUP(A38,'MEMÓRIA DE CALCULO'!$1:$1048576,16,)</f>
        <v>128.49</v>
      </c>
      <c r="H38" s="186">
        <f t="shared" si="8"/>
        <v>162.35</v>
      </c>
      <c r="I38" s="186">
        <f t="shared" si="9"/>
        <v>27253.69</v>
      </c>
      <c r="J38" s="187"/>
    </row>
    <row r="39" spans="1:10" ht="33.75">
      <c r="A39" s="123" t="s">
        <v>96</v>
      </c>
      <c r="B39" s="184" t="str">
        <f>VLOOKUP(A39,'MEMÓRIA DE CALCULO'!$1:$1048576,2,)</f>
        <v>SEDUC</v>
      </c>
      <c r="C39" s="184" t="str">
        <f>VLOOKUP(A39,'MEMÓRIA DE CALCULO'!$1:$1048576,3,)</f>
        <v xml:space="preserve">12.05.010 </v>
      </c>
      <c r="D39" s="185" t="str">
        <f>VLOOKUP(A39,'MEMÓRIA DE CALCULO'!$1:$1048576,4,)</f>
        <v>FORNECIMENTO E INSTALAÇÃO DE FORRO ACÚSTICO EM FIBRA MINERAL (ARMSTRONG - LINHA ENCORE OU SIMILAR), EM PERFIS TIPO "T" DE AÇO GALVANIZADO COM PINTURA A BASE DE POLIÉSTER (SEE).</v>
      </c>
      <c r="E39" s="184" t="str">
        <f>VLOOKUP(A39,'MEMÓRIA DE CALCULO'!$1:$1048576,5,)</f>
        <v>M²</v>
      </c>
      <c r="F39" s="150">
        <f>VLOOKUP(A39,'MEMÓRIA DE CALCULO'!$1:$1048576,15,)</f>
        <v>128.6</v>
      </c>
      <c r="G39" s="150">
        <f>VLOOKUP(A39,'MEMÓRIA DE CALCULO'!$1:$1048576,16,)</f>
        <v>58</v>
      </c>
      <c r="H39" s="186">
        <f t="shared" si="8"/>
        <v>73.28</v>
      </c>
      <c r="I39" s="186">
        <f t="shared" si="9"/>
        <v>9423.7999999999993</v>
      </c>
      <c r="J39" s="187"/>
    </row>
    <row r="40" spans="1:10" ht="33.75">
      <c r="A40" s="123" t="s">
        <v>97</v>
      </c>
      <c r="B40" s="184" t="str">
        <f>VLOOKUP(A40,'MEMÓRIA DE CALCULO'!$1:$1048576,2,)</f>
        <v>SINAPI</v>
      </c>
      <c r="C40" s="184">
        <f>VLOOKUP(A40,'MEMÓRIA DE CALCULO'!$1:$1048576,3,)</f>
        <v>3286</v>
      </c>
      <c r="D40" s="185" t="str">
        <f>VLOOKUP(A40,'MEMÓRIA DE CALCULO'!$1:$1048576,4,)</f>
        <v xml:space="preserve"> FORRO DE MADEIRA CEDRINHO OU EQUIVALENTE DA REGIAO, ENCAIXE MACHO/FEMEA COM M2 
FRISO, *10 X 1* CM (SEM COLOCACAO)</v>
      </c>
      <c r="E40" s="184" t="str">
        <f>VLOOKUP(A40,'MEMÓRIA DE CALCULO'!$1:$1048576,5,)</f>
        <v>M²</v>
      </c>
      <c r="F40" s="150">
        <f>VLOOKUP(A40,'MEMÓRIA DE CALCULO'!$1:$1048576,15,)</f>
        <v>245.16</v>
      </c>
      <c r="G40" s="150">
        <f>VLOOKUP(A40,'MEMÓRIA DE CALCULO'!$1:$1048576,16,)</f>
        <v>79.41</v>
      </c>
      <c r="H40" s="186">
        <f t="shared" si="8"/>
        <v>100.34</v>
      </c>
      <c r="I40" s="186">
        <f t="shared" si="9"/>
        <v>24599.35</v>
      </c>
      <c r="J40" s="187"/>
    </row>
    <row r="41" spans="1:10" ht="22.5">
      <c r="A41" s="123" t="s">
        <v>98</v>
      </c>
      <c r="B41" s="184" t="str">
        <f>VLOOKUP(A41,'MEMÓRIA DE CALCULO'!$1:$1048576,2,)</f>
        <v>SINAPI</v>
      </c>
      <c r="C41" s="184">
        <f>VLOOKUP(A41,'MEMÓRIA DE CALCULO'!$1:$1048576,3,)</f>
        <v>39745</v>
      </c>
      <c r="D41" s="185" t="str">
        <f>VLOOKUP(A41,'MEMÓRIA DE CALCULO'!$1:$1048576,4,)</f>
        <v>PAINEL DE LA DE VIDRO SEM REVESTIMENTO PSI 40, E = 50 MM, DE 1200 X 600 MM.</v>
      </c>
      <c r="E41" s="184" t="str">
        <f>VLOOKUP(A41,'MEMÓRIA DE CALCULO'!$1:$1048576,5,)</f>
        <v>M²</v>
      </c>
      <c r="F41" s="150">
        <f>VLOOKUP(A41,'MEMÓRIA DE CALCULO'!$1:$1048576,15,)</f>
        <v>245.16</v>
      </c>
      <c r="G41" s="150">
        <f>VLOOKUP(A41,'MEMÓRIA DE CALCULO'!$1:$1048576,16,)</f>
        <v>70.760000000000005</v>
      </c>
      <c r="H41" s="186">
        <f t="shared" si="8"/>
        <v>89.41</v>
      </c>
      <c r="I41" s="186">
        <f t="shared" si="9"/>
        <v>21919.75</v>
      </c>
      <c r="J41" s="187"/>
    </row>
    <row r="42" spans="1:10" ht="12.75">
      <c r="A42" s="123"/>
      <c r="B42" s="184"/>
      <c r="C42" s="184"/>
      <c r="D42" s="185"/>
      <c r="E42" s="184"/>
      <c r="F42" s="150"/>
      <c r="G42" s="150"/>
      <c r="H42" s="186"/>
      <c r="I42" s="186"/>
      <c r="J42" s="187"/>
    </row>
    <row r="43" spans="1:10" ht="12.75">
      <c r="A43" s="175" t="s">
        <v>26</v>
      </c>
      <c r="B43" s="176"/>
      <c r="C43" s="177"/>
      <c r="D43" s="177" t="str">
        <f>VLOOKUP(A43,'MEMÓRIA DE CALCULO'!$1:$1048576,4,)</f>
        <v>PISOS:</v>
      </c>
      <c r="E43" s="178"/>
      <c r="F43" s="179"/>
      <c r="G43" s="180"/>
      <c r="H43" s="181" t="s">
        <v>23</v>
      </c>
      <c r="I43" s="182">
        <f>SUM(I44:I49)</f>
        <v>74180.55</v>
      </c>
      <c r="J43" s="183"/>
    </row>
    <row r="44" spans="1:10" ht="33.75">
      <c r="A44" s="123" t="s">
        <v>28</v>
      </c>
      <c r="B44" s="184" t="str">
        <f>VLOOKUP(A44,'MEMÓRIA DE CALCULO'!$1:$1048576,2,)</f>
        <v>SINAPI</v>
      </c>
      <c r="C44" s="184">
        <f>VLOOKUP(A44,'MEMÓRIA DE CALCULO'!$1:$1048576,3,)</f>
        <v>94962</v>
      </c>
      <c r="D44" s="185" t="str">
        <f>VLOOKUP(A44,'MEMÓRIA DE CALCULO'!$1:$1048576,4,)</f>
        <v>CONCRETO MAGRO PARA LASTRO, TRAÇO 1:4,5:4,5 (EM MASSA SECA DE CIMENTO/ AREIA MÉDIA/ BRITA 1) - PREPARO MECÂNICO COM BETONEIRA 400 L. AF_05/2021</v>
      </c>
      <c r="E44" s="184" t="str">
        <f>VLOOKUP(A44,'MEMÓRIA DE CALCULO'!$1:$1048576,5,)</f>
        <v>M3</v>
      </c>
      <c r="F44" s="150">
        <f>VLOOKUP(A44,'MEMÓRIA DE CALCULO'!$1:$1048576,15,)</f>
        <v>3.25</v>
      </c>
      <c r="G44" s="150">
        <f>VLOOKUP(A44,'MEMÓRIA DE CALCULO'!$1:$1048576,16,)</f>
        <v>307.19</v>
      </c>
      <c r="H44" s="186">
        <f t="shared" ref="H44:H49" si="10">IFERROR(TRUNC(SUM(G44*$K$8),2),"")</f>
        <v>388.16</v>
      </c>
      <c r="I44" s="186">
        <f t="shared" ref="I44:I49" si="11">IFERROR(TRUNC(H44*F44,2),"")</f>
        <v>1261.52</v>
      </c>
      <c r="J44" s="187"/>
    </row>
    <row r="45" spans="1:10" ht="45">
      <c r="A45" s="123" t="s">
        <v>29</v>
      </c>
      <c r="B45" s="184" t="str">
        <f>VLOOKUP(A45,'MEMÓRIA DE CALCULO'!$1:$1048576,2,)</f>
        <v>SINAPI</v>
      </c>
      <c r="C45" s="184">
        <f>VLOOKUP(A45,'MEMÓRIA DE CALCULO'!$1:$1048576,3,)</f>
        <v>87620</v>
      </c>
      <c r="D45" s="185" t="str">
        <f>VLOOKUP(A45,'MEMÓRIA DE CALCULO'!$1:$1048576,4,)</f>
        <v>CONTRAPISO EM ARGAMASSA TRAÇO 1:4 (CIMENTO E AREIA), PREPARO MECÂNICO
COM BETONEIRA 400 L, APLICADO EM ÁREAS SECAS SOBRE LAJE, ADERIDO, ACABAMENTO NÃO REFORÇADO, ESPESSURA 2CM. AF_07/2021</v>
      </c>
      <c r="E45" s="184" t="str">
        <f>VLOOKUP(A45,'MEMÓRIA DE CALCULO'!$1:$1048576,5,)</f>
        <v>M2</v>
      </c>
      <c r="F45" s="150">
        <f>VLOOKUP(A45,'MEMÓRIA DE CALCULO'!$1:$1048576,15,)</f>
        <v>64.98</v>
      </c>
      <c r="G45" s="150">
        <f>VLOOKUP(A45,'MEMÓRIA DE CALCULO'!$1:$1048576,16,)</f>
        <v>25.22</v>
      </c>
      <c r="H45" s="186">
        <f t="shared" si="10"/>
        <v>31.86</v>
      </c>
      <c r="I45" s="186">
        <f>IFERROR(TRUNC(H45*F45,2),"")</f>
        <v>2070.2600000000002</v>
      </c>
      <c r="J45" s="187"/>
    </row>
    <row r="46" spans="1:10" ht="22.5">
      <c r="A46" s="123" t="s">
        <v>328</v>
      </c>
      <c r="B46" s="184" t="str">
        <f>VLOOKUP(A46,'MEMÓRIA DE CALCULO'!$1:$1048576,2,)</f>
        <v>COMPOSIÇÃO</v>
      </c>
      <c r="C46" s="184">
        <f>VLOOKUP(A46,'MEMÓRIA DE CALCULO'!$1:$1048576,3,)</f>
        <v>4</v>
      </c>
      <c r="D46" s="185" t="str">
        <f>VLOOKUP(A46,'MEMÓRIA DE CALCULO'!$1:$1048576,4,)</f>
        <v>PISO EM GRANILITE, MARMORITE OU GRANITINA EM AMBIENTES INTERNOS. AF_09/2020</v>
      </c>
      <c r="E46" s="184" t="str">
        <f>VLOOKUP(A46,'MEMÓRIA DE CALCULO'!$1:$1048576,5,)</f>
        <v>M²</v>
      </c>
      <c r="F46" s="150">
        <f>VLOOKUP(A46,'MEMÓRIA DE CALCULO'!$1:$1048576,15,)</f>
        <v>503.06000000000012</v>
      </c>
      <c r="G46" s="150">
        <f>VLOOKUP(A46,'MEMÓRIA DE CALCULO'!$1:$1048576,16,)</f>
        <v>36.149999999999991</v>
      </c>
      <c r="H46" s="186">
        <f t="shared" si="10"/>
        <v>45.67</v>
      </c>
      <c r="I46" s="186">
        <f t="shared" si="11"/>
        <v>22974.75</v>
      </c>
      <c r="J46" s="187"/>
    </row>
    <row r="47" spans="1:10" ht="22.5">
      <c r="A47" s="123" t="s">
        <v>329</v>
      </c>
      <c r="B47" s="184" t="str">
        <f>VLOOKUP(A47,'MEMÓRIA DE CALCULO'!$1:$1048576,2,)</f>
        <v>SINAPI</v>
      </c>
      <c r="C47" s="184">
        <f>VLOOKUP(A47,'MEMÓRIA DE CALCULO'!$1:$1048576,3,)</f>
        <v>10710</v>
      </c>
      <c r="D47" s="185" t="str">
        <f>VLOOKUP(A47,'MEMÓRIA DE CALCULO'!$1:$1048576,4,)</f>
        <v>CARPETE DE NYLON EM MANTA PARA TRAFEGO COMERCIAL PESADO, E = 6 A 7 MM (INSTALADO).</v>
      </c>
      <c r="E47" s="184" t="str">
        <f>VLOOKUP(A47,'MEMÓRIA DE CALCULO'!$1:$1048576,5,)</f>
        <v>M²</v>
      </c>
      <c r="F47" s="150">
        <f>VLOOKUP(A47,'MEMÓRIA DE CALCULO'!$1:$1048576,15,)</f>
        <v>221.55</v>
      </c>
      <c r="G47" s="150">
        <f>VLOOKUP(A47,'MEMÓRIA DE CALCULO'!$1:$1048576,16,)</f>
        <v>124</v>
      </c>
      <c r="H47" s="186">
        <f t="shared" si="10"/>
        <v>156.68</v>
      </c>
      <c r="I47" s="186">
        <f t="shared" si="11"/>
        <v>34712.449999999997</v>
      </c>
      <c r="J47" s="187"/>
    </row>
    <row r="48" spans="1:10" ht="33.75">
      <c r="A48" s="123" t="s">
        <v>30</v>
      </c>
      <c r="B48" s="184" t="str">
        <f>VLOOKUP(A48,'MEMÓRIA DE CALCULO'!$1:$1048576,2,)</f>
        <v>SEDUC</v>
      </c>
      <c r="C48" s="184" t="str">
        <f>VLOOKUP(A48,'MEMÓRIA DE CALCULO'!$1:$1048576,3,)</f>
        <v xml:space="preserve">13.06.050 </v>
      </c>
      <c r="D48" s="185" t="str">
        <f>VLOOKUP(A48,'MEMÓRIA DE CALCULO'!$1:$1048576,4,)</f>
        <v>PISO EM TABUA CORRIDA DE MADEIRA ESPESSURA 2,5CM FIXADO EM PECAS DE MADEIRA E ASSENTADO EM ARGAMASSA TRACO 1:4 (CIMENTO/AREIA) (SEE).</v>
      </c>
      <c r="E48" s="184" t="str">
        <f>VLOOKUP(A48,'MEMÓRIA DE CALCULO'!$1:$1048576,5,)</f>
        <v>M²</v>
      </c>
      <c r="F48" s="150">
        <f>VLOOKUP(A48,'MEMÓRIA DE CALCULO'!$1:$1048576,15,)</f>
        <v>89.09</v>
      </c>
      <c r="G48" s="150">
        <f>VLOOKUP(A48,'MEMÓRIA DE CALCULO'!$1:$1048576,16,)</f>
        <v>100.53</v>
      </c>
      <c r="H48" s="186">
        <f t="shared" si="10"/>
        <v>127.02</v>
      </c>
      <c r="I48" s="186">
        <f t="shared" si="11"/>
        <v>11316.21</v>
      </c>
      <c r="J48" s="187"/>
    </row>
    <row r="49" spans="1:10" ht="22.5">
      <c r="A49" s="123" t="s">
        <v>31</v>
      </c>
      <c r="B49" s="184" t="str">
        <f>VLOOKUP(A49,'MEMÓRIA DE CALCULO'!$1:$1048576,2,)</f>
        <v>EMLURB</v>
      </c>
      <c r="C49" s="184" t="str">
        <f>VLOOKUP(A49,'MEMÓRIA DE CALCULO'!$1:$1048576,3,)</f>
        <v xml:space="preserve">14.03.020 </v>
      </c>
      <c r="D49" s="185" t="str">
        <f>VLOOKUP(A49,'MEMÓRIA DE CALCULO'!$1:$1048576,4,)</f>
        <v>Degrau de escada com 30,0 cm, em granito artificial (marmorite) , na cor cinza e espelho com 20,0 cm.</v>
      </c>
      <c r="E49" s="184" t="str">
        <f>VLOOKUP(A49,'MEMÓRIA DE CALCULO'!$1:$1048576,5,)</f>
        <v>M</v>
      </c>
      <c r="F49" s="150">
        <f>VLOOKUP(A49,'MEMÓRIA DE CALCULO'!$1:$1048576,15,)</f>
        <v>18</v>
      </c>
      <c r="G49" s="150">
        <f>VLOOKUP(A49,'MEMÓRIA DE CALCULO'!$1:$1048576,16,)</f>
        <v>81.14</v>
      </c>
      <c r="H49" s="186">
        <f t="shared" si="10"/>
        <v>102.52</v>
      </c>
      <c r="I49" s="186">
        <f t="shared" si="11"/>
        <v>1845.36</v>
      </c>
      <c r="J49" s="187"/>
    </row>
    <row r="50" spans="1:10" ht="12.75">
      <c r="A50" s="123"/>
      <c r="B50" s="184" t="str">
        <f>IFERROR(VLOOKUP(A50,'[2]MEMORIA DE CALCULO'!$A$1:$P$65536,2,FALSE),"")</f>
        <v/>
      </c>
      <c r="C50" s="184" t="str">
        <f>IFERROR(VLOOKUP(A50,'[2]MEMORIA DE CALCULO'!$A$1:$P$65536,3,FALSE),"")</f>
        <v/>
      </c>
      <c r="D50" s="185" t="str">
        <f>IFERROR(VLOOKUP(A50,'[2]MEMORIA DE CALCULO'!$A$1:$P$65536,4,FALSE),"")</f>
        <v/>
      </c>
      <c r="E50" s="184" t="str">
        <f>IFERROR(VLOOKUP(A50,'[2]MEMORIA DE CALCULO'!$A$1:$P$65536,5,FALSE),"")</f>
        <v/>
      </c>
      <c r="F50" s="150" t="str">
        <f>IFERROR(VLOOKUP(A50,'[2]MEMORIA DE CALCULO'!$A$1:$P$65536,15,FALSE),"")</f>
        <v/>
      </c>
      <c r="G50" s="150" t="str">
        <f>IFERROR(VLOOKUP(A50,'[2]MEMORIA DE CALCULO'!$A$1:$P$65536,16,FALSE),"")</f>
        <v/>
      </c>
      <c r="H50" s="186" t="str">
        <f>IFERROR(TRUNC(SUM(G50*$K$8),2),"")</f>
        <v/>
      </c>
      <c r="I50" s="186" t="str">
        <f>IFERROR(TRUNC(H50*F50,2),"")</f>
        <v/>
      </c>
      <c r="J50" s="187"/>
    </row>
    <row r="51" spans="1:10" ht="12.75">
      <c r="A51" s="175" t="s">
        <v>33</v>
      </c>
      <c r="B51" s="176"/>
      <c r="C51" s="177"/>
      <c r="D51" s="177" t="str">
        <f>VLOOKUP(A51,'MEMÓRIA DE CALCULO'!$1:$1048576,4,)</f>
        <v>COBERTA:</v>
      </c>
      <c r="E51" s="178"/>
      <c r="F51" s="179"/>
      <c r="G51" s="180"/>
      <c r="H51" s="181" t="s">
        <v>23</v>
      </c>
      <c r="I51" s="182">
        <f>SUM(I52:I53)</f>
        <v>10141.619999999999</v>
      </c>
      <c r="J51" s="183"/>
    </row>
    <row r="52" spans="1:10" ht="22.5">
      <c r="A52" s="123" t="s">
        <v>237</v>
      </c>
      <c r="B52" s="184" t="str">
        <f>VLOOKUP(A52,'MEMÓRIA DE CALCULO'!$1:$1048576,2,)</f>
        <v>SINAPI</v>
      </c>
      <c r="C52" s="184">
        <f>VLOOKUP(A52,'MEMÓRIA DE CALCULO'!$1:$1048576,3,)</f>
        <v>94228</v>
      </c>
      <c r="D52" s="185" t="str">
        <f>VLOOKUP(A52,'MEMÓRIA DE CALCULO'!$1:$1048576,4,)</f>
        <v>CALHA EM CHAPA DE AÇO GALVANIZADO NÚMERO 24, DESENVOLVIMENTO DE 50 CM, INCLUSO TRANSPORTE VERTICAL. AF_07/2019</v>
      </c>
      <c r="E52" s="184" t="str">
        <f>VLOOKUP(A52,'MEMÓRIA DE CALCULO'!$1:$1048576,5,)</f>
        <v>M</v>
      </c>
      <c r="F52" s="150">
        <f>VLOOKUP(A52,'MEMÓRIA DE CALCULO'!$1:$1048576,15,)</f>
        <v>75</v>
      </c>
      <c r="G52" s="150">
        <f>VLOOKUP(A52,'MEMÓRIA DE CALCULO'!$1:$1048576,16,)</f>
        <v>93.7</v>
      </c>
      <c r="H52" s="186">
        <f t="shared" ref="H52:H53" si="12">IFERROR(TRUNC(SUM(G52*$K$8),2),"")</f>
        <v>118.39</v>
      </c>
      <c r="I52" s="186">
        <f t="shared" ref="I52:I53" si="13">IFERROR(TRUNC(H52*F52,2),"")</f>
        <v>8879.25</v>
      </c>
      <c r="J52" s="187"/>
    </row>
    <row r="53" spans="1:10" ht="22.5">
      <c r="A53" s="123" t="s">
        <v>238</v>
      </c>
      <c r="B53" s="184" t="str">
        <f>VLOOKUP(A53,'MEMÓRIA DE CALCULO'!$1:$1048576,2,)</f>
        <v>SINAPI</v>
      </c>
      <c r="C53" s="184">
        <f>VLOOKUP(A53,'MEMÓRIA DE CALCULO'!$1:$1048576,3,)</f>
        <v>94231</v>
      </c>
      <c r="D53" s="185" t="str">
        <f>VLOOKUP(A53,'MEMÓRIA DE CALCULO'!$1:$1048576,4,)</f>
        <v>Rufo em chapa de aço galvanizado número 24, corte de 25 cm, incluso transporte vertical. af_06/2016</v>
      </c>
      <c r="E53" s="184" t="str">
        <f>VLOOKUP(A53,'MEMÓRIA DE CALCULO'!$1:$1048576,5,)</f>
        <v>M</v>
      </c>
      <c r="F53" s="150">
        <f>VLOOKUP(A53,'MEMÓRIA DE CALCULO'!$1:$1048576,15,)</f>
        <v>17.8</v>
      </c>
      <c r="G53" s="150">
        <f>VLOOKUP(A53,'MEMÓRIA DE CALCULO'!$1:$1048576,16,)</f>
        <v>56.13</v>
      </c>
      <c r="H53" s="186">
        <f t="shared" si="12"/>
        <v>70.92</v>
      </c>
      <c r="I53" s="186">
        <f t="shared" si="13"/>
        <v>1262.3699999999999</v>
      </c>
      <c r="J53" s="187"/>
    </row>
    <row r="54" spans="1:10" ht="13.5" customHeight="1">
      <c r="A54" s="123"/>
      <c r="B54" s="184" t="str">
        <f>IFERROR(VLOOKUP(A54,'[2]MEMORIA DE CALCULO'!$A$1:$P$65536,2,FALSE),"")</f>
        <v/>
      </c>
      <c r="C54" s="184" t="str">
        <f>IFERROR(VLOOKUP(A54,'[2]MEMORIA DE CALCULO'!$A$1:$P$65536,3,FALSE),"")</f>
        <v/>
      </c>
      <c r="D54" s="185" t="str">
        <f>IFERROR(VLOOKUP(A54,'[2]MEMORIA DE CALCULO'!$A$1:$P$65536,4,FALSE),"")</f>
        <v/>
      </c>
      <c r="E54" s="184" t="str">
        <f>IFERROR(VLOOKUP(A54,'[2]MEMORIA DE CALCULO'!$A$1:$P$65536,5,FALSE),"")</f>
        <v/>
      </c>
      <c r="F54" s="150" t="str">
        <f>IFERROR(VLOOKUP(A54,'[2]MEMORIA DE CALCULO'!$A$1:$P$65536,15,FALSE),"")</f>
        <v/>
      </c>
      <c r="G54" s="150" t="str">
        <f>IFERROR(VLOOKUP(A54,'[2]MEMORIA DE CALCULO'!$A$1:$P$65536,16,FALSE),"")</f>
        <v/>
      </c>
      <c r="H54" s="186" t="str">
        <f>IFERROR(TRUNC(SUM(G54*$K$8),2),"")</f>
        <v/>
      </c>
      <c r="I54" s="186" t="str">
        <f>IFERROR(TRUNC(H54*F54,2),"")</f>
        <v/>
      </c>
      <c r="J54" s="187"/>
    </row>
    <row r="55" spans="1:10" ht="12.75">
      <c r="A55" s="175" t="s">
        <v>36</v>
      </c>
      <c r="B55" s="176"/>
      <c r="C55" s="177"/>
      <c r="D55" s="177" t="str">
        <f>VLOOKUP(A55,'MEMÓRIA DE CALCULO'!$1:$1048576,4,)</f>
        <v>ESQUADRIAS:</v>
      </c>
      <c r="E55" s="178"/>
      <c r="F55" s="179"/>
      <c r="G55" s="180"/>
      <c r="H55" s="181" t="s">
        <v>23</v>
      </c>
      <c r="I55" s="182">
        <f>SUM(I56:I61)</f>
        <v>54224.63</v>
      </c>
      <c r="J55" s="183"/>
    </row>
    <row r="56" spans="1:10" ht="22.5">
      <c r="A56" s="123" t="s">
        <v>37</v>
      </c>
      <c r="B56" s="184" t="str">
        <f>VLOOKUP(A56,'MEMÓRIA DE CALCULO'!$1:$1048576,2,)</f>
        <v>EMLURB</v>
      </c>
      <c r="C56" s="184" t="str">
        <f>VLOOKUP(A56,'MEMÓRIA DE CALCULO'!$1:$1048576,3,)</f>
        <v xml:space="preserve">09.01.020 </v>
      </c>
      <c r="D56" s="185" t="str">
        <f>VLOOKUP(A56,'MEMÓRIA DE CALCULO'!$1:$1048576,4,)</f>
        <v>Esquadria de madeira com grade e folha em madeira de lei para portas internas/externas inclusive assentamento e ferragens</v>
      </c>
      <c r="E56" s="184" t="str">
        <f>VLOOKUP(A56,'MEMÓRIA DE CALCULO'!$1:$1048576,5,)</f>
        <v>M²</v>
      </c>
      <c r="F56" s="150">
        <f>VLOOKUP(A56,'MEMÓRIA DE CALCULO'!$1:$1048576,15,)</f>
        <v>31.500000000000007</v>
      </c>
      <c r="G56" s="150">
        <f>VLOOKUP(A56,'MEMÓRIA DE CALCULO'!$1:$1048576,16,)</f>
        <v>504.44</v>
      </c>
      <c r="H56" s="186">
        <f t="shared" ref="H56:H61" si="14">IFERROR(TRUNC(SUM(G56*$K$8),2),"")</f>
        <v>637.41</v>
      </c>
      <c r="I56" s="186">
        <f t="shared" ref="I56:I61" si="15">IFERROR(TRUNC(H56*F56,2),"")</f>
        <v>20078.41</v>
      </c>
      <c r="J56" s="187"/>
    </row>
    <row r="57" spans="1:10" ht="22.5">
      <c r="A57" s="123" t="s">
        <v>38</v>
      </c>
      <c r="B57" s="184" t="str">
        <f>VLOOKUP(A57,'MEMÓRIA DE CALCULO'!$1:$1048576,2,)</f>
        <v>EMLURB</v>
      </c>
      <c r="C57" s="184" t="str">
        <f>VLOOKUP(A57,'MEMÓRIA DE CALCULO'!$1:$1048576,3,)</f>
        <v>09.03.020</v>
      </c>
      <c r="D57" s="185" t="str">
        <f>VLOOKUP(A57,'MEMÓRIA DE CALCULO'!$1:$1048576,4,)</f>
        <v>Fornecimento de esquadria de aluminio, tipo correr com bandeira fixa, com contramarco, inclusive assentamento, conforme detalhe</v>
      </c>
      <c r="E57" s="184" t="str">
        <f>VLOOKUP(A57,'MEMÓRIA DE CALCULO'!$1:$1048576,5,)</f>
        <v>M2</v>
      </c>
      <c r="F57" s="150">
        <f>VLOOKUP(A57,'MEMÓRIA DE CALCULO'!$1:$1048576,15,)</f>
        <v>1.7999999999999998</v>
      </c>
      <c r="G57" s="150">
        <f>VLOOKUP(A57,'MEMÓRIA DE CALCULO'!$1:$1048576,16,)</f>
        <v>336.52</v>
      </c>
      <c r="H57" s="186">
        <f t="shared" si="14"/>
        <v>425.22</v>
      </c>
      <c r="I57" s="186">
        <f t="shared" si="15"/>
        <v>765.39</v>
      </c>
      <c r="J57" s="187"/>
    </row>
    <row r="58" spans="1:10" ht="56.25">
      <c r="A58" s="123" t="s">
        <v>39</v>
      </c>
      <c r="B58" s="184" t="str">
        <f>VLOOKUP(A58,'MEMÓRIA DE CALCULO'!$1:$1048576,2,)</f>
        <v>SINAPI</v>
      </c>
      <c r="C58" s="184">
        <f>VLOOKUP(A58,'MEMÓRIA DE CALCULO'!$1:$1048576,3,)</f>
        <v>94569</v>
      </c>
      <c r="D58" s="185" t="str">
        <f>VLOOKUP(A58,'MEMÓRIA DE CALCULO'!$1:$1048576,4,)</f>
        <v xml:space="preserve"> JANELA DE ALUMÍNIO TIPO MAXIM-AR, COM VIDROS, BATENTE E FERRAGENS. EXC M2 CR 
LUSIVE ALIZAR, ACABAMENTO E CONTRAMARCO. FORNECIMENTO E INSTALAÇÃO. AF
_12/2019</v>
      </c>
      <c r="E58" s="184" t="str">
        <f>VLOOKUP(A58,'MEMÓRIA DE CALCULO'!$1:$1048576,5,)</f>
        <v>M2</v>
      </c>
      <c r="F58" s="150">
        <f>VLOOKUP(A58,'MEMÓRIA DE CALCULO'!$1:$1048576,15,)</f>
        <v>4.8400000000000007</v>
      </c>
      <c r="G58" s="150">
        <f>VLOOKUP(A58,'MEMÓRIA DE CALCULO'!$1:$1048576,16,)</f>
        <v>625.33000000000004</v>
      </c>
      <c r="H58" s="186">
        <f t="shared" si="14"/>
        <v>790.16</v>
      </c>
      <c r="I58" s="186">
        <f t="shared" si="15"/>
        <v>3824.37</v>
      </c>
      <c r="J58" s="187"/>
    </row>
    <row r="59" spans="1:10" ht="33.75">
      <c r="A59" s="123" t="s">
        <v>40</v>
      </c>
      <c r="B59" s="184" t="str">
        <f>VLOOKUP(A59,'MEMÓRIA DE CALCULO'!$1:$1048576,2,)</f>
        <v>SINAPI</v>
      </c>
      <c r="C59" s="184">
        <f>VLOOKUP(A59,'MEMÓRIA DE CALCULO'!$1:$1048576,3,)</f>
        <v>102152</v>
      </c>
      <c r="D59" s="185" t="str">
        <f>VLOOKUP(A59,'MEMÓRIA DE CALCULO'!$1:$1048576,4,)</f>
        <v xml:space="preserve"> INSTALAÇÃO DE VIDRO LISO, E = 4 MM, EM ESQUADRIA DE MADEIRA, FIXADO CO M2 CR 
M BAGUETE. AF_01/2021</v>
      </c>
      <c r="E59" s="184" t="str">
        <f>VLOOKUP(A59,'MEMÓRIA DE CALCULO'!$1:$1048576,5,)</f>
        <v>M2</v>
      </c>
      <c r="F59" s="150">
        <f>VLOOKUP(A59,'MEMÓRIA DE CALCULO'!$1:$1048576,15,)</f>
        <v>4.8400000000000007</v>
      </c>
      <c r="G59" s="150">
        <f>VLOOKUP(A59,'MEMÓRIA DE CALCULO'!$1:$1048576,16,)</f>
        <v>182.05</v>
      </c>
      <c r="H59" s="186">
        <f t="shared" si="14"/>
        <v>230.03</v>
      </c>
      <c r="I59" s="186">
        <f t="shared" si="15"/>
        <v>1113.3399999999999</v>
      </c>
      <c r="J59" s="187"/>
    </row>
    <row r="60" spans="1:10" ht="33.75">
      <c r="A60" s="123" t="s">
        <v>41</v>
      </c>
      <c r="B60" s="184" t="str">
        <f>VLOOKUP(A60,'MEMÓRIA DE CALCULO'!$1:$1048576,2,)</f>
        <v>SINAPI</v>
      </c>
      <c r="C60" s="184">
        <f>VLOOKUP(A60,'MEMÓRIA DE CALCULO'!$1:$1048576,3,)</f>
        <v>102180</v>
      </c>
      <c r="D60" s="185" t="str">
        <f>VLOOKUP(A60,'MEMÓRIA DE CALCULO'!$1:$1048576,4,)</f>
        <v xml:space="preserve"> INSTALAÇÃO DE VIDRO TEMPERADO, E = 8 MM, ENCAIXADO EM PERFIL U. AF_01/ M2 AS 
2021_P</v>
      </c>
      <c r="E60" s="184" t="str">
        <f>VLOOKUP(A60,'MEMÓRIA DE CALCULO'!$1:$1048576,5,)</f>
        <v>M2</v>
      </c>
      <c r="F60" s="150">
        <f>VLOOKUP(A60,'MEMÓRIA DE CALCULO'!$1:$1048576,15,)</f>
        <v>11.4</v>
      </c>
      <c r="G60" s="150">
        <f>VLOOKUP(A60,'MEMÓRIA DE CALCULO'!$1:$1048576,16,)</f>
        <v>355.99</v>
      </c>
      <c r="H60" s="186">
        <f t="shared" si="14"/>
        <v>449.82</v>
      </c>
      <c r="I60" s="186">
        <f t="shared" si="15"/>
        <v>5127.9399999999996</v>
      </c>
      <c r="J60" s="187"/>
    </row>
    <row r="61" spans="1:10" ht="22.5">
      <c r="A61" s="123" t="s">
        <v>104</v>
      </c>
      <c r="B61" s="184" t="str">
        <f>VLOOKUP(A61,'MEMÓRIA DE CALCULO'!$1:$1048576,2,)</f>
        <v>SINAPI</v>
      </c>
      <c r="C61" s="184">
        <f>VLOOKUP(A61,'MEMÓRIA DE CALCULO'!$1:$1048576,3,)</f>
        <v>4969</v>
      </c>
      <c r="D61" s="185" t="str">
        <f>VLOOKUP(A61,'MEMÓRIA DE CALCULO'!$1:$1048576,4,)</f>
        <v>PORTA DE MADEIRA-DE-LEI TIPO VENEZIANA (ANGELIM OU EQUIVALENTE REGIONAL), E =*3,5* CM</v>
      </c>
      <c r="E61" s="184" t="str">
        <f>VLOOKUP(A61,'MEMÓRIA DE CALCULO'!$1:$1048576,5,)</f>
        <v>M2</v>
      </c>
      <c r="F61" s="150">
        <f>VLOOKUP(A61,'MEMÓRIA DE CALCULO'!$1:$1048576,15,)</f>
        <v>47.17</v>
      </c>
      <c r="G61" s="150">
        <f>VLOOKUP(A61,'MEMÓRIA DE CALCULO'!$1:$1048576,16,)</f>
        <v>391.17</v>
      </c>
      <c r="H61" s="186">
        <f t="shared" si="14"/>
        <v>494.28</v>
      </c>
      <c r="I61" s="186">
        <f t="shared" si="15"/>
        <v>23315.18</v>
      </c>
      <c r="J61" s="187"/>
    </row>
    <row r="62" spans="1:10" ht="12.75">
      <c r="A62" s="123"/>
      <c r="B62" s="184" t="str">
        <f>IFERROR(VLOOKUP(A62,'[2]MEMORIA DE CALCULO'!$A$1:$P$65536,2,FALSE),"")</f>
        <v/>
      </c>
      <c r="C62" s="184" t="str">
        <f>IFERROR(VLOOKUP(A62,'[2]MEMORIA DE CALCULO'!$A$1:$P$65536,3,FALSE),"")</f>
        <v/>
      </c>
      <c r="D62" s="185" t="str">
        <f>IFERROR(VLOOKUP(A62,'[2]MEMORIA DE CALCULO'!$A$1:$P$65536,4,FALSE),"")</f>
        <v/>
      </c>
      <c r="E62" s="184" t="str">
        <f>IFERROR(VLOOKUP(A62,'[2]MEMORIA DE CALCULO'!$A$1:$P$65536,5,FALSE),"")</f>
        <v/>
      </c>
      <c r="F62" s="150" t="str">
        <f>IFERROR(VLOOKUP(A62,'[2]MEMORIA DE CALCULO'!$A$1:$P$65536,15,FALSE),"")</f>
        <v/>
      </c>
      <c r="G62" s="150" t="str">
        <f>IFERROR(VLOOKUP(A62,'[2]MEMORIA DE CALCULO'!$A$1:$P$65536,16,FALSE),"")</f>
        <v/>
      </c>
      <c r="H62" s="186" t="str">
        <f t="shared" ref="H62" si="16">IFERROR(TRUNC(SUM(G62*$K$8),2),"")</f>
        <v/>
      </c>
      <c r="I62" s="186" t="str">
        <f t="shared" ref="I62" si="17">IFERROR(TRUNC(H62*F62,2),"")</f>
        <v/>
      </c>
      <c r="J62" s="187"/>
    </row>
    <row r="63" spans="1:10" ht="12.75">
      <c r="A63" s="175" t="s">
        <v>42</v>
      </c>
      <c r="B63" s="176"/>
      <c r="C63" s="177"/>
      <c r="D63" s="177" t="str">
        <f>VLOOKUP(A63,'MEMÓRIA DE CALCULO'!$1:$1048576,4,)</f>
        <v>PINTURA</v>
      </c>
      <c r="E63" s="178"/>
      <c r="F63" s="179"/>
      <c r="G63" s="180"/>
      <c r="H63" s="181" t="s">
        <v>23</v>
      </c>
      <c r="I63" s="182">
        <f>SUM(I64:I74)</f>
        <v>56177.790000000008</v>
      </c>
      <c r="J63" s="183"/>
    </row>
    <row r="64" spans="1:10" ht="22.5">
      <c r="A64" s="123" t="s">
        <v>43</v>
      </c>
      <c r="B64" s="184" t="str">
        <f>VLOOKUP(A64,'MEMÓRIA DE CALCULO'!$1:$1048576,2,)</f>
        <v>SINAPI</v>
      </c>
      <c r="C64" s="184">
        <f>VLOOKUP(A64,'MEMÓRIA DE CALCULO'!$1:$1048576,3,)</f>
        <v>88497</v>
      </c>
      <c r="D64" s="185" t="str">
        <f>VLOOKUP(A64,'MEMÓRIA DE CALCULO'!$1:$1048576,4,)</f>
        <v>APLICAÇÃO E LIXAMENTO DE MASSA LÁTEX EM PAREDES, DUAS DEMÃOS. AF_06/2014</v>
      </c>
      <c r="E64" s="184" t="str">
        <f>VLOOKUP(A64,'MEMÓRIA DE CALCULO'!$1:$1048576,5,)</f>
        <v>M2</v>
      </c>
      <c r="F64" s="150">
        <f>VLOOKUP(A64,'MEMÓRIA DE CALCULO'!$1:$1048576,15,)</f>
        <v>481.2</v>
      </c>
      <c r="G64" s="150">
        <f>VLOOKUP(A64,'MEMÓRIA DE CALCULO'!$1:$1048576,16,)</f>
        <v>11.19</v>
      </c>
      <c r="H64" s="186">
        <f t="shared" ref="H64:H74" si="18">IFERROR(TRUNC(SUM(G64*$K$8),2),"")</f>
        <v>14.13</v>
      </c>
      <c r="I64" s="186">
        <f t="shared" ref="I64:I74" si="19">IFERROR(TRUNC(H64*F64,2),"")</f>
        <v>6799.35</v>
      </c>
      <c r="J64" s="187"/>
    </row>
    <row r="65" spans="1:10" ht="22.5">
      <c r="A65" s="123" t="s">
        <v>44</v>
      </c>
      <c r="B65" s="184" t="str">
        <f>VLOOKUP(A65,'MEMÓRIA DE CALCULO'!$1:$1048576,2,)</f>
        <v>SINAPI</v>
      </c>
      <c r="C65" s="184">
        <f>VLOOKUP(A65,'MEMÓRIA DE CALCULO'!$1:$1048576,3,)</f>
        <v>96132</v>
      </c>
      <c r="D65" s="185" t="str">
        <f>VLOOKUP(A65,'MEMÓRIA DE CALCULO'!$1:$1048576,4,)</f>
        <v>APLICAÇÃO MANUAL DE PINTURA COM TINTA LÁTEX ACRÍLICA EM TETO, DUAS DEMÃOS. AF_06/201</v>
      </c>
      <c r="E65" s="184" t="str">
        <f>VLOOKUP(A65,'MEMÓRIA DE CALCULO'!$1:$1048576,5,)</f>
        <v>M2</v>
      </c>
      <c r="F65" s="150">
        <f>VLOOKUP(A65,'MEMÓRIA DE CALCULO'!$1:$1048576,15,)</f>
        <v>774.78</v>
      </c>
      <c r="G65" s="150">
        <f>VLOOKUP(A65,'MEMÓRIA DE CALCULO'!$1:$1048576,16,)</f>
        <v>13.78</v>
      </c>
      <c r="H65" s="186">
        <f t="shared" si="18"/>
        <v>17.41</v>
      </c>
      <c r="I65" s="186">
        <f t="shared" si="19"/>
        <v>13488.91</v>
      </c>
      <c r="J65" s="187"/>
    </row>
    <row r="66" spans="1:10" ht="22.5">
      <c r="A66" s="123" t="s">
        <v>45</v>
      </c>
      <c r="B66" s="184" t="str">
        <f>VLOOKUP(A66,'MEMÓRIA DE CALCULO'!$1:$1048576,2,)</f>
        <v>SINAPI</v>
      </c>
      <c r="C66" s="184">
        <f>VLOOKUP(A66,'MEMÓRIA DE CALCULO'!$1:$1048576,3,)</f>
        <v>88496</v>
      </c>
      <c r="D66" s="185" t="str">
        <f>VLOOKUP(A66,'MEMÓRIA DE CALCULO'!$1:$1048576,4,)</f>
        <v>APLICAÇÃO E LIXAMENTO DE MASSA LÁTEX EM TETO, DUAS DEMÃOS. AF_06/2014</v>
      </c>
      <c r="E66" s="184" t="str">
        <f>VLOOKUP(A66,'MEMÓRIA DE CALCULO'!$1:$1048576,5,)</f>
        <v>M2</v>
      </c>
      <c r="F66" s="150">
        <f>VLOOKUP(A66,'MEMÓRIA DE CALCULO'!$1:$1048576,15,)</f>
        <v>46.980000000000004</v>
      </c>
      <c r="G66" s="150">
        <f>VLOOKUP(A66,'MEMÓRIA DE CALCULO'!$1:$1048576,16,)</f>
        <v>21.03</v>
      </c>
      <c r="H66" s="186">
        <f t="shared" si="18"/>
        <v>26.57</v>
      </c>
      <c r="I66" s="186">
        <f t="shared" si="19"/>
        <v>1248.25</v>
      </c>
      <c r="J66" s="187"/>
    </row>
    <row r="67" spans="1:10" ht="22.5">
      <c r="A67" s="123" t="s">
        <v>61</v>
      </c>
      <c r="B67" s="184" t="str">
        <f>VLOOKUP(A67,'MEMÓRIA DE CALCULO'!$1:$1048576,2,)</f>
        <v>SINAPI</v>
      </c>
      <c r="C67" s="184">
        <f>VLOOKUP(A67,'MEMÓRIA DE CALCULO'!$1:$1048576,3,)</f>
        <v>88485</v>
      </c>
      <c r="D67" s="185" t="str">
        <f>VLOOKUP(A67,'MEMÓRIA DE CALCULO'!$1:$1048576,4,)</f>
        <v xml:space="preserve">APLICAÇÃO DE FUNDO SELADOR ACRÍLICO EM PAREDES, UMA DEMÃO. AF_06/2014 </v>
      </c>
      <c r="E67" s="184" t="str">
        <f>VLOOKUP(A67,'MEMÓRIA DE CALCULO'!$1:$1048576,5,)</f>
        <v>M2</v>
      </c>
      <c r="F67" s="150">
        <f>VLOOKUP(A67,'MEMÓRIA DE CALCULO'!$1:$1048576,15,)</f>
        <v>481.2</v>
      </c>
      <c r="G67" s="150">
        <f>VLOOKUP(A67,'MEMÓRIA DE CALCULO'!$1:$1048576,16,)</f>
        <v>2.2599999999999998</v>
      </c>
      <c r="H67" s="186">
        <f t="shared" si="18"/>
        <v>2.85</v>
      </c>
      <c r="I67" s="186">
        <f t="shared" si="19"/>
        <v>1371.42</v>
      </c>
      <c r="J67" s="187"/>
    </row>
    <row r="68" spans="1:10" ht="22.5">
      <c r="A68" s="123" t="s">
        <v>437</v>
      </c>
      <c r="B68" s="184" t="str">
        <f>VLOOKUP(A68,'MEMÓRIA DE CALCULO'!$1:$1048576,2,)</f>
        <v>SINAPI</v>
      </c>
      <c r="C68" s="184">
        <f>VLOOKUP(A68,'MEMÓRIA DE CALCULO'!$1:$1048576,3,)</f>
        <v>88415</v>
      </c>
      <c r="D68" s="185" t="str">
        <f>VLOOKUP(A68,'MEMÓRIA DE CALCULO'!$1:$1048576,4,)</f>
        <v>APLICAÇÃO MANUAL DE FUNDO SELADOR ACRÍLICO EM PAREDES EXTERNAS DE CASAS. AF_06/20</v>
      </c>
      <c r="E68" s="184" t="str">
        <f>VLOOKUP(A68,'MEMÓRIA DE CALCULO'!$1:$1048576,5,)</f>
        <v>M2</v>
      </c>
      <c r="F68" s="150">
        <f>VLOOKUP(A68,'MEMÓRIA DE CALCULO'!$1:$1048576,15,)</f>
        <v>774.78</v>
      </c>
      <c r="G68" s="150">
        <f>VLOOKUP(A68,'MEMÓRIA DE CALCULO'!$1:$1048576,16,)</f>
        <v>2.57</v>
      </c>
      <c r="H68" s="186">
        <f t="shared" si="18"/>
        <v>3.24</v>
      </c>
      <c r="I68" s="186">
        <f t="shared" si="19"/>
        <v>2510.2800000000002</v>
      </c>
      <c r="J68" s="187"/>
    </row>
    <row r="69" spans="1:10" ht="22.5">
      <c r="A69" s="123" t="s">
        <v>438</v>
      </c>
      <c r="B69" s="184" t="str">
        <f>VLOOKUP(A69,'MEMÓRIA DE CALCULO'!$1:$1048576,2,)</f>
        <v>SINAPI</v>
      </c>
      <c r="C69" s="184">
        <f>VLOOKUP(A69,'MEMÓRIA DE CALCULO'!$1:$1048576,3,)</f>
        <v>88484</v>
      </c>
      <c r="D69" s="185" t="str">
        <f>VLOOKUP(A69,'MEMÓRIA DE CALCULO'!$1:$1048576,4,)</f>
        <v>APLICAÇÃO DE FUNDO SELADOR ACRÍLICO EM TETO, UMA DEMÃO. AF_06/2014</v>
      </c>
      <c r="E69" s="184" t="str">
        <f>VLOOKUP(A69,'MEMÓRIA DE CALCULO'!$1:$1048576,5,)</f>
        <v>M2</v>
      </c>
      <c r="F69" s="150">
        <f>VLOOKUP(A69,'MEMÓRIA DE CALCULO'!$1:$1048576,15,)</f>
        <v>46.980000000000004</v>
      </c>
      <c r="G69" s="150">
        <f>VLOOKUP(A69,'MEMÓRIA DE CALCULO'!$1:$1048576,16,)</f>
        <v>2.59</v>
      </c>
      <c r="H69" s="186">
        <f t="shared" si="18"/>
        <v>3.27</v>
      </c>
      <c r="I69" s="186">
        <f t="shared" si="19"/>
        <v>153.62</v>
      </c>
      <c r="J69" s="187"/>
    </row>
    <row r="70" spans="1:10" ht="22.5">
      <c r="A70" s="123" t="s">
        <v>439</v>
      </c>
      <c r="B70" s="184" t="str">
        <f>VLOOKUP(A70,'MEMÓRIA DE CALCULO'!$1:$1048576,2,)</f>
        <v>SINAPI</v>
      </c>
      <c r="C70" s="184">
        <f>VLOOKUP(A70,'MEMÓRIA DE CALCULO'!$1:$1048576,3,)</f>
        <v>88489</v>
      </c>
      <c r="D70" s="185" t="str">
        <f>VLOOKUP(A70,'MEMÓRIA DE CALCULO'!$1:$1048576,4,)</f>
        <v>APLICAÇÃO MANUAL DE PINTURA COM TINTA LÁTEX ACRÍLICA EM PAREDES, DUAS DEMÃOS. AF_06/201</v>
      </c>
      <c r="E70" s="184" t="str">
        <f>VLOOKUP(A70,'MEMÓRIA DE CALCULO'!$1:$1048576,5,)</f>
        <v>M2</v>
      </c>
      <c r="F70" s="150">
        <f>VLOOKUP(A70,'MEMÓRIA DE CALCULO'!$1:$1048576,15,)</f>
        <v>481.2</v>
      </c>
      <c r="G70" s="150">
        <f>VLOOKUP(A70,'MEMÓRIA DE CALCULO'!$1:$1048576,16,)</f>
        <v>13.4</v>
      </c>
      <c r="H70" s="186">
        <f t="shared" si="18"/>
        <v>16.93</v>
      </c>
      <c r="I70" s="186">
        <f t="shared" si="19"/>
        <v>8146.71</v>
      </c>
      <c r="J70" s="187"/>
    </row>
    <row r="71" spans="1:10" ht="33.75">
      <c r="A71" s="123" t="s">
        <v>440</v>
      </c>
      <c r="B71" s="184" t="str">
        <f>VLOOKUP(A71,'MEMÓRIA DE CALCULO'!$1:$1048576,2,)</f>
        <v>SINAPI</v>
      </c>
      <c r="C71" s="184">
        <f>VLOOKUP(A71,'MEMÓRIA DE CALCULO'!$1:$1048576,3,)</f>
        <v>95624</v>
      </c>
      <c r="D71" s="185" t="str">
        <f>VLOOKUP(A71,'MEMÓRIA DE CALCULO'!$1:$1048576,4,)</f>
        <v xml:space="preserve"> APLICAÇÃO MANUAL DE TINTA LÁTEX ACRÍLICA EM SUPERFÍCIES EXTERNAS DE SACADA DE EDIFÍCIOS DE MÚLTIPLOS PAVIMENTOS, DUAS DEMÃOS. AF_11/2016</v>
      </c>
      <c r="E71" s="184" t="str">
        <f>VLOOKUP(A71,'MEMÓRIA DE CALCULO'!$1:$1048576,5,)</f>
        <v>M2</v>
      </c>
      <c r="F71" s="150">
        <f>VLOOKUP(A71,'MEMÓRIA DE CALCULO'!$1:$1048576,15,)</f>
        <v>774.78</v>
      </c>
      <c r="G71" s="150">
        <f>VLOOKUP(A71,'MEMÓRIA DE CALCULO'!$1:$1048576,16,)</f>
        <v>18.440000000000001</v>
      </c>
      <c r="H71" s="186">
        <f t="shared" si="18"/>
        <v>23.3</v>
      </c>
      <c r="I71" s="186">
        <f t="shared" si="19"/>
        <v>18052.37</v>
      </c>
      <c r="J71" s="187"/>
    </row>
    <row r="72" spans="1:10" ht="22.5">
      <c r="A72" s="123" t="s">
        <v>445</v>
      </c>
      <c r="B72" s="184" t="str">
        <f>VLOOKUP(A72,'MEMÓRIA DE CALCULO'!$1:$1048576,2,)</f>
        <v>SINAPI</v>
      </c>
      <c r="C72" s="184">
        <f>VLOOKUP(A72,'MEMÓRIA DE CALCULO'!$1:$1048576,3,)</f>
        <v>88488</v>
      </c>
      <c r="D72" s="185" t="str">
        <f>VLOOKUP(A72,'MEMÓRIA DE CALCULO'!$1:$1048576,4,)</f>
        <v>APLICAÇÃO MANUAL DE PINTURA COM TINTA LÁTEX ACRÍLICA EM TETO, DUAS DEMÃOS. AF_06/2014</v>
      </c>
      <c r="E72" s="184" t="str">
        <f>VLOOKUP(A72,'MEMÓRIA DE CALCULO'!$1:$1048576,5,)</f>
        <v>M2</v>
      </c>
      <c r="F72" s="150">
        <f>VLOOKUP(A72,'MEMÓRIA DE CALCULO'!$1:$1048576,15,)</f>
        <v>46.980000000000004</v>
      </c>
      <c r="G72" s="150">
        <f>VLOOKUP(A72,'MEMÓRIA DE CALCULO'!$1:$1048576,16,)</f>
        <v>14.94</v>
      </c>
      <c r="H72" s="186">
        <f t="shared" si="18"/>
        <v>18.87</v>
      </c>
      <c r="I72" s="186">
        <f t="shared" si="19"/>
        <v>886.51</v>
      </c>
      <c r="J72" s="187"/>
    </row>
    <row r="73" spans="1:10" ht="22.5">
      <c r="A73" s="123" t="s">
        <v>446</v>
      </c>
      <c r="B73" s="184" t="str">
        <f>VLOOKUP(A73,'MEMÓRIA DE CALCULO'!$1:$1048576,2,)</f>
        <v>SINAPI</v>
      </c>
      <c r="C73" s="184">
        <f>VLOOKUP(A73,'MEMÓRIA DE CALCULO'!$1:$1048576,3,)</f>
        <v>102217</v>
      </c>
      <c r="D73" s="185" t="str">
        <f>VLOOKUP(A73,'MEMÓRIA DE CALCULO'!$1:$1048576,4,)</f>
        <v>PINTURA TINTA DE ACABAMENTO (PIGMENTADA) A ÓLEO EM MADEIRA, 2 DEMÃOS. AF_01/2021</v>
      </c>
      <c r="E73" s="184" t="str">
        <f>VLOOKUP(A73,'MEMÓRIA DE CALCULO'!$1:$1048576,5,)</f>
        <v>M2</v>
      </c>
      <c r="F73" s="150">
        <f>VLOOKUP(A73,'MEMÓRIA DE CALCULO'!$1:$1048576,15,)</f>
        <v>204.10000000000016</v>
      </c>
      <c r="G73" s="150">
        <f>VLOOKUP(A73,'MEMÓRIA DE CALCULO'!$1:$1048576,16,)</f>
        <v>13.39</v>
      </c>
      <c r="H73" s="186">
        <f t="shared" si="18"/>
        <v>16.91</v>
      </c>
      <c r="I73" s="186">
        <f t="shared" si="19"/>
        <v>3451.33</v>
      </c>
      <c r="J73" s="187"/>
    </row>
    <row r="74" spans="1:10" ht="22.5">
      <c r="A74" s="123" t="s">
        <v>447</v>
      </c>
      <c r="B74" s="184" t="str">
        <f>VLOOKUP(A74,'MEMÓRIA DE CALCULO'!$1:$1048576,2,)</f>
        <v>EMLURB</v>
      </c>
      <c r="C74" s="184" t="str">
        <f>VLOOKUP(A74,'MEMÓRIA DE CALCULO'!$1:$1048576,3,)</f>
        <v>16.04.090</v>
      </c>
      <c r="D74" s="185" t="str">
        <f>VLOOKUP(A74,'MEMÓRIA DE CALCULO'!$1:$1048576,4,)</f>
        <v>Pintura com esmalte sintetico em esquadria de ferro, duas demaos, com raspagem e aparelhamento com zarcão.</v>
      </c>
      <c r="E74" s="184" t="str">
        <f>VLOOKUP(A74,'MEMÓRIA DE CALCULO'!$1:$1048576,5,)</f>
        <v>M2</v>
      </c>
      <c r="F74" s="150">
        <f>VLOOKUP(A74,'MEMÓRIA DE CALCULO'!$1:$1048576,15,)</f>
        <v>3.15</v>
      </c>
      <c r="G74" s="150">
        <f>VLOOKUP(A74,'MEMÓRIA DE CALCULO'!$1:$1048576,16,)</f>
        <v>17.350000000000001</v>
      </c>
      <c r="H74" s="186">
        <f t="shared" si="18"/>
        <v>21.92</v>
      </c>
      <c r="I74" s="186">
        <f t="shared" si="19"/>
        <v>69.040000000000006</v>
      </c>
      <c r="J74" s="187"/>
    </row>
    <row r="75" spans="1:10" ht="12.75">
      <c r="A75" s="123"/>
      <c r="B75" s="184" t="str">
        <f>IFERROR(VLOOKUP(A75,'[2]MEMORIA DE CALCULO'!$A$1:$P$65536,2,FALSE),"")</f>
        <v/>
      </c>
      <c r="C75" s="184" t="str">
        <f>IFERROR(VLOOKUP(A75,'[2]MEMORIA DE CALCULO'!$A$1:$P$65536,3,FALSE),"")</f>
        <v/>
      </c>
      <c r="D75" s="185" t="str">
        <f>IFERROR(VLOOKUP(A75,'[2]MEMORIA DE CALCULO'!$A$1:$P$65536,4,FALSE),"")</f>
        <v/>
      </c>
      <c r="E75" s="184" t="str">
        <f>IFERROR(VLOOKUP(A75,'[2]MEMORIA DE CALCULO'!$A$1:$P$65536,5,FALSE),"")</f>
        <v/>
      </c>
      <c r="F75" s="150" t="str">
        <f>IFERROR(VLOOKUP(A75,'[2]MEMORIA DE CALCULO'!$A$1:$P$65536,15,FALSE),"")</f>
        <v/>
      </c>
      <c r="G75" s="150" t="str">
        <f>IFERROR(VLOOKUP(A75,'[2]MEMORIA DE CALCULO'!$A$1:$P$65536,16,FALSE),"")</f>
        <v/>
      </c>
      <c r="H75" s="186" t="str">
        <f t="shared" ref="H75" si="20">IFERROR(TRUNC(SUM(G75*$K$8),2),"")</f>
        <v/>
      </c>
      <c r="I75" s="186" t="str">
        <f t="shared" ref="I75" si="21">IFERROR(TRUNC(H75*F75,2),"")</f>
        <v/>
      </c>
      <c r="J75" s="187"/>
    </row>
    <row r="76" spans="1:10" ht="12.75">
      <c r="A76" s="175" t="s">
        <v>46</v>
      </c>
      <c r="B76" s="176"/>
      <c r="C76" s="177"/>
      <c r="D76" s="177" t="str">
        <f>VLOOKUP(A76,'MEMÓRIA DE CALCULO'!$1:$1048576,4,)</f>
        <v>INSTALAÇÕES ELETRICAS</v>
      </c>
      <c r="E76" s="178"/>
      <c r="F76" s="179"/>
      <c r="G76" s="180"/>
      <c r="H76" s="181" t="s">
        <v>23</v>
      </c>
      <c r="I76" s="182">
        <f>SUM(I77:I101)</f>
        <v>58550.540000000008</v>
      </c>
      <c r="J76" s="183"/>
    </row>
    <row r="77" spans="1:10" ht="33.75">
      <c r="A77" s="123" t="s">
        <v>47</v>
      </c>
      <c r="B77" s="184" t="str">
        <f>VLOOKUP(A77,'MEMÓRIA DE CALCULO'!$1:$1048576,2,)</f>
        <v>SINAPI</v>
      </c>
      <c r="C77" s="184">
        <f>VLOOKUP(A77,'MEMÓRIA DE CALCULO'!$1:$1048576,3,)</f>
        <v>93128</v>
      </c>
      <c r="D77" s="185" t="str">
        <f>VLOOKUP(A77,'MEMÓRIA DE CALCULO'!$1:$1048576,4,)</f>
        <v xml:space="preserve"> PONTO DE ILUMINAÇÃO RESIDENCIAL INCLUINDO INTERRUPTOR SIMPLES, CAIXA ELÉTRICA, ELETRODUTO, CABO, RASGO, QUEBRA E CHUMBAMENTO (EXCLUINDO LUMINÁRIA E LÂMPADA). AF_01/20</v>
      </c>
      <c r="E77" s="184" t="str">
        <f>VLOOKUP(A77,'MEMÓRIA DE CALCULO'!$1:$1048576,5,)</f>
        <v>UND</v>
      </c>
      <c r="F77" s="150">
        <f>VLOOKUP(A77,'MEMÓRIA DE CALCULO'!$1:$1048576,15,)</f>
        <v>95</v>
      </c>
      <c r="G77" s="150">
        <f>VLOOKUP(A77,'MEMÓRIA DE CALCULO'!$1:$1048576,16,)</f>
        <v>125.21</v>
      </c>
      <c r="H77" s="186">
        <f t="shared" ref="H77:H101" si="22">IFERROR(TRUNC(SUM(G77*$K$8),2),"")</f>
        <v>158.21</v>
      </c>
      <c r="I77" s="186">
        <f t="shared" ref="I77" si="23">IFERROR(TRUNC(H77*F77,2),"")</f>
        <v>15029.95</v>
      </c>
      <c r="J77" s="187"/>
    </row>
    <row r="78" spans="1:10" ht="33.75">
      <c r="A78" s="123" t="s">
        <v>48</v>
      </c>
      <c r="B78" s="184" t="str">
        <f>VLOOKUP(A78,'MEMÓRIA DE CALCULO'!$1:$1048576,2,)</f>
        <v>SINAPI</v>
      </c>
      <c r="C78" s="184">
        <f>VLOOKUP(A78,'MEMÓRIA DE CALCULO'!$1:$1048576,3,)</f>
        <v>93144</v>
      </c>
      <c r="D78" s="185" t="str">
        <f>VLOOKUP(A78,'MEMÓRIA DE CALCULO'!$1:$1048576,4,)</f>
        <v>PONTO DE UTILIZAÇÃO DE EQUIPAMENTOS ELÉTRICOS, RESIDENCIAL, INCLUINDO UN CR SUPORTE E PLACA, CAIXA ELÉTRICA, ELETRODUTO, CABO, RASGO, QUEBRA E CHUMBAMENTO. AF_01/2016</v>
      </c>
      <c r="E78" s="184" t="str">
        <f>VLOOKUP(A78,'MEMÓRIA DE CALCULO'!$1:$1048576,5,)</f>
        <v>PT</v>
      </c>
      <c r="F78" s="150">
        <f>VLOOKUP(A78,'MEMÓRIA DE CALCULO'!$1:$1048576,15,)</f>
        <v>22</v>
      </c>
      <c r="G78" s="150">
        <f>VLOOKUP(A78,'MEMÓRIA DE CALCULO'!$1:$1048576,16,)</f>
        <v>218.51</v>
      </c>
      <c r="H78" s="186">
        <f t="shared" si="22"/>
        <v>276.10000000000002</v>
      </c>
      <c r="I78" s="186">
        <f t="shared" ref="I78:I101" si="24">IFERROR(TRUNC(H78*F78,2),"")</f>
        <v>6074.2</v>
      </c>
      <c r="J78" s="187"/>
    </row>
    <row r="79" spans="1:10" ht="45">
      <c r="A79" s="123" t="s">
        <v>49</v>
      </c>
      <c r="B79" s="184" t="str">
        <f>VLOOKUP(A79,'MEMÓRIA DE CALCULO'!$1:$1048576,2,)</f>
        <v>EMLURB</v>
      </c>
      <c r="C79" s="184" t="str">
        <f>VLOOKUP(A79,'MEMÓRIA DE CALCULO'!$1:$1048576,3,)</f>
        <v>18.22.090</v>
      </c>
      <c r="D79" s="185" t="str">
        <f>VLOOKUP(A79,'MEMÓRIA DE CALCULO'!$1:$1048576,4,)</f>
        <v>PONTO DE TOMADA PARA TELEFONE, PIAL OU SIMIMILAR, EM CAIXA TIGREFLEX OU SIMILAR DE 4 X 2 POL., INCLUSIVE PLACA, TUBULACAO EM PVC RIGIDO, FIACAO, CAIXAS DE PASSAGEM E DEMAIS ACESSORIOS, ATE A CAIXA DE DISTRIBUICAO DO PAVIMENTO</v>
      </c>
      <c r="E79" s="184" t="str">
        <f>VLOOKUP(A79,'MEMÓRIA DE CALCULO'!$1:$1048576,5,)</f>
        <v>PT</v>
      </c>
      <c r="F79" s="150">
        <f>VLOOKUP(A79,'MEMÓRIA DE CALCULO'!$1:$1048576,15,)</f>
        <v>3</v>
      </c>
      <c r="G79" s="150">
        <f>VLOOKUP(A79,'MEMÓRIA DE CALCULO'!$1:$1048576,16,)</f>
        <v>149.63999999999999</v>
      </c>
      <c r="H79" s="186">
        <f t="shared" si="22"/>
        <v>189.08</v>
      </c>
      <c r="I79" s="186">
        <f t="shared" si="24"/>
        <v>567.24</v>
      </c>
      <c r="J79" s="187"/>
    </row>
    <row r="80" spans="1:10" ht="56.25">
      <c r="A80" s="123" t="s">
        <v>50</v>
      </c>
      <c r="B80" s="184" t="str">
        <f>VLOOKUP(A80,'MEMÓRIA DE CALCULO'!$1:$1048576,2,)</f>
        <v>SEDUC</v>
      </c>
      <c r="C80" s="184" t="str">
        <f>VLOOKUP(A80,'MEMÓRIA DE CALCULO'!$1:$1048576,3,)</f>
        <v xml:space="preserve">23.01.025 </v>
      </c>
      <c r="D80" s="185" t="str">
        <f>VLOOKUP(A80,'MEMÓRIA DE CALCULO'!$1:$1048576,4,)</f>
        <v>FORNECIMENTO E EXECUÇÃO DE PONTO PARA REDE LÓGICA SECO, COM ELETRODUTO DE PVC RÍGIDO DE 3/4", BUCHA E ARRUELA DE ALUMÍNIO, CAIXA PLÁSTICA, RÍGIDA, RETANGULAR 4X2" FAB. TIGRE OU SIMILAR E TAMPA CEGA 4X2" FAB. PIAL OU SIMILAR. INCLUINDO RASGO EM ALVENARIA -</v>
      </c>
      <c r="E80" s="184" t="str">
        <f>VLOOKUP(A80,'MEMÓRIA DE CALCULO'!$1:$1048576,5,)</f>
        <v>PT</v>
      </c>
      <c r="F80" s="150">
        <f>VLOOKUP(A80,'MEMÓRIA DE CALCULO'!$1:$1048576,15,)</f>
        <v>4</v>
      </c>
      <c r="G80" s="150">
        <f>VLOOKUP(A80,'MEMÓRIA DE CALCULO'!$1:$1048576,16,)</f>
        <v>26.63</v>
      </c>
      <c r="H80" s="186">
        <f t="shared" si="22"/>
        <v>33.64</v>
      </c>
      <c r="I80" s="186">
        <f t="shared" si="24"/>
        <v>134.56</v>
      </c>
      <c r="J80" s="187"/>
    </row>
    <row r="81" spans="1:10" ht="22.5">
      <c r="A81" s="123" t="s">
        <v>51</v>
      </c>
      <c r="B81" s="184" t="str">
        <f>VLOOKUP(A81,'MEMÓRIA DE CALCULO'!$1:$1048576,2,)</f>
        <v>COMPOSIÇÃO</v>
      </c>
      <c r="C81" s="184">
        <f>VLOOKUP(A81,'MEMÓRIA DE CALCULO'!$1:$1048576,3,)</f>
        <v>1</v>
      </c>
      <c r="D81" s="185" t="str">
        <f>VLOOKUP(A81,'MEMÓRIA DE CALCULO'!$1:$1048576,4,)</f>
        <v>LUMINÁRIAS TIPO CALHA, DE SOBREPOR, DE LED  36 W - 6500K, FORNECIMENTO E INSTALAÇÃO</v>
      </c>
      <c r="E81" s="184" t="str">
        <f>VLOOKUP(A81,'MEMÓRIA DE CALCULO'!$1:$1048576,5,)</f>
        <v>UND</v>
      </c>
      <c r="F81" s="150">
        <f>VLOOKUP(A81,'MEMÓRIA DE CALCULO'!$1:$1048576,15,)</f>
        <v>11</v>
      </c>
      <c r="G81" s="150">
        <f>VLOOKUP(A81,'MEMÓRIA DE CALCULO'!$1:$1048576,16,)</f>
        <v>88.34</v>
      </c>
      <c r="H81" s="186">
        <f t="shared" si="22"/>
        <v>111.62</v>
      </c>
      <c r="I81" s="186">
        <f t="shared" si="24"/>
        <v>1227.82</v>
      </c>
      <c r="J81" s="187"/>
    </row>
    <row r="82" spans="1:10" ht="56.25">
      <c r="A82" s="123" t="s">
        <v>52</v>
      </c>
      <c r="B82" s="184" t="str">
        <f>VLOOKUP(A82,'MEMÓRIA DE CALCULO'!$1:$1048576,2,)</f>
        <v>SEDUC</v>
      </c>
      <c r="C82" s="184" t="str">
        <f>VLOOKUP(A82,'MEMÓRIA DE CALCULO'!$1:$1048576,3,)</f>
        <v xml:space="preserve">18.25.088 </v>
      </c>
      <c r="D82" s="185" t="str">
        <f>VLOOKUP(A82,'MEMÓRIA DE CALCULO'!$1:$1048576,4,)</f>
        <v xml:space="preserve">FORN.E INST. DE LUM.FLUORESCENTE DE EMBUTIR QUADRADA EM AÇO TRATADO E Un
PINTADO POR PROCESSO ELETROSTÁTICO. REFLETOR INT. PARABÓLICO EM ALUM. ALTO BRILHO E ALETAS ANTI-OFUSCAMENTO PLANAS BRANCAS P/04 LÂMP.FLUOR. DE 16W, INTERPAMOU SIM., REF. 014316, INCL.R </v>
      </c>
      <c r="E82" s="184" t="str">
        <f>VLOOKUP(A82,'MEMÓRIA DE CALCULO'!$1:$1048576,5,)</f>
        <v>PT</v>
      </c>
      <c r="F82" s="150">
        <f>VLOOKUP(A82,'MEMÓRIA DE CALCULO'!$1:$1048576,15,)</f>
        <v>50</v>
      </c>
      <c r="G82" s="150">
        <f>VLOOKUP(A82,'MEMÓRIA DE CALCULO'!$1:$1048576,16,)</f>
        <v>74.37</v>
      </c>
      <c r="H82" s="186">
        <f t="shared" si="22"/>
        <v>93.97</v>
      </c>
      <c r="I82" s="186">
        <f t="shared" si="24"/>
        <v>4698.5</v>
      </c>
      <c r="J82" s="187"/>
    </row>
    <row r="83" spans="1:10" ht="22.5">
      <c r="A83" s="123" t="s">
        <v>106</v>
      </c>
      <c r="B83" s="184" t="str">
        <f>VLOOKUP(A83,'MEMÓRIA DE CALCULO'!$1:$1048576,2,)</f>
        <v>SINAPI</v>
      </c>
      <c r="C83" s="184">
        <f>VLOOKUP(A83,'MEMÓRIA DE CALCULO'!$1:$1048576,3,)</f>
        <v>97605</v>
      </c>
      <c r="D83" s="185" t="str">
        <f>VLOOKUP(A83,'MEMÓRIA DE CALCULO'!$1:$1048576,4,)</f>
        <v>LUMINÁRIA ARANDELA TIPO MEIA LUA, DE SOBREPOR, COM 1 LÂMPADA LED DE 6 W, SEM REATOR - FORNECIMENTO E INSTALAÇÃO. AF_02/202</v>
      </c>
      <c r="E83" s="184" t="str">
        <f>VLOOKUP(A83,'MEMÓRIA DE CALCULO'!$1:$1048576,5,)</f>
        <v>PT</v>
      </c>
      <c r="F83" s="150">
        <f>VLOOKUP(A83,'MEMÓRIA DE CALCULO'!$1:$1048576,15,)</f>
        <v>22</v>
      </c>
      <c r="G83" s="150">
        <f>VLOOKUP(A83,'MEMÓRIA DE CALCULO'!$1:$1048576,16,)</f>
        <v>66.53</v>
      </c>
      <c r="H83" s="186">
        <f t="shared" si="22"/>
        <v>84.06</v>
      </c>
      <c r="I83" s="186">
        <f t="shared" si="24"/>
        <v>1849.32</v>
      </c>
      <c r="J83" s="187"/>
    </row>
    <row r="84" spans="1:10" ht="22.5">
      <c r="A84" s="123" t="s">
        <v>107</v>
      </c>
      <c r="B84" s="184" t="str">
        <f>VLOOKUP(A84,'MEMÓRIA DE CALCULO'!$1:$1048576,2,)</f>
        <v>SINAPI</v>
      </c>
      <c r="C84" s="184">
        <f>VLOOKUP(A84,'MEMÓRIA DE CALCULO'!$1:$1048576,3,)</f>
        <v>97594</v>
      </c>
      <c r="D84" s="185" t="str">
        <f>VLOOKUP(A84,'MEMÓRIA DE CALCULO'!$1:$1048576,4,)</f>
        <v>LUMINÁRIA TIPO SPOT, DE SOBREPOR, COM 2 LÂMPADAS FLUORESCENTES DE 15 W, SEM REATOR - FORNECIMENTO E INSTALAÇÃO. AF_02/2020</v>
      </c>
      <c r="E84" s="184" t="str">
        <f>VLOOKUP(A84,'MEMÓRIA DE CALCULO'!$1:$1048576,5,)</f>
        <v>UD</v>
      </c>
      <c r="F84" s="150">
        <f>VLOOKUP(A84,'MEMÓRIA DE CALCULO'!$1:$1048576,15,)</f>
        <v>16</v>
      </c>
      <c r="G84" s="150">
        <f>VLOOKUP(A84,'MEMÓRIA DE CALCULO'!$1:$1048576,16,)</f>
        <v>98.05</v>
      </c>
      <c r="H84" s="186">
        <f t="shared" si="22"/>
        <v>123.89</v>
      </c>
      <c r="I84" s="186">
        <f t="shared" si="24"/>
        <v>1982.24</v>
      </c>
      <c r="J84" s="187"/>
    </row>
    <row r="85" spans="1:10" ht="67.5">
      <c r="A85" s="123" t="s">
        <v>109</v>
      </c>
      <c r="B85" s="184" t="str">
        <f>VLOOKUP(A85,'MEMÓRIA DE CALCULO'!$1:$1048576,2,)</f>
        <v>SEDUC</v>
      </c>
      <c r="C85" s="184" t="str">
        <f>VLOOKUP(A85,'MEMÓRIA DE CALCULO'!$1:$1048576,3,)</f>
        <v xml:space="preserve">18.25.811 </v>
      </c>
      <c r="D85" s="185" t="str">
        <f>VLOOKUP(A85,'MEMÓRIA DE CALCULO'!$1:$1048576,4,)</f>
        <v>FORNEC. E INSTAL.PROJETOR RETANG., CORPO REFLETOR EM CHAPA ALUMÍNIO Un
ESTAMP.REFORÇ.NAS LATERAIS,C/SUPORTE Q PERMITE REGULAGEM VERT. E HORIZ.,SOQUETE PORCELANA E-40, P/ LÂMPADA VAPOR MERCÚRIO 250W. REFRATOR EM LENTE DE VIDRO TEMP.,REF.MLE502-EDESA OU SIMILAR. INC.LÂMPADA, REATOR AFTP, V.MERC.250W E ACES</v>
      </c>
      <c r="E85" s="184" t="str">
        <f>VLOOKUP(A85,'MEMÓRIA DE CALCULO'!$1:$1048576,5,)</f>
        <v>CJ</v>
      </c>
      <c r="F85" s="150">
        <f>VLOOKUP(A85,'MEMÓRIA DE CALCULO'!$1:$1048576,15,)</f>
        <v>4</v>
      </c>
      <c r="G85" s="150">
        <f>VLOOKUP(A85,'MEMÓRIA DE CALCULO'!$1:$1048576,16,)</f>
        <v>203.63</v>
      </c>
      <c r="H85" s="186">
        <f t="shared" si="22"/>
        <v>257.3</v>
      </c>
      <c r="I85" s="186">
        <f t="shared" si="24"/>
        <v>1029.2</v>
      </c>
      <c r="J85" s="187"/>
    </row>
    <row r="86" spans="1:10" ht="45">
      <c r="A86" s="123" t="s">
        <v>110</v>
      </c>
      <c r="B86" s="184" t="str">
        <f>VLOOKUP(A86,'MEMÓRIA DE CALCULO'!$1:$1048576,2,)</f>
        <v>SEDUC</v>
      </c>
      <c r="C86" s="184" t="str">
        <f>VLOOKUP(A86,'MEMÓRIA DE CALCULO'!$1:$1048576,3,)</f>
        <v>18.09.040</v>
      </c>
      <c r="D86" s="185" t="str">
        <f>VLOOKUP(A86,'MEMÓRIA DE CALCULO'!$1:$1048576,4,)</f>
        <v>FORNECIMENTO E ASSENTAMENTO DE CAIXA PARA MEDICAO TRIFASICA E CAIXA PARA DISJUNTOR TRIFASICO DE POLICARBONATO E NORYL CINZA, INCLUSIVE FITA METALICA E PRESILHA PARA INSTALACAO DAS CAIXAS EM POSTE (PADRAO CELPE) SEM DISJUNTOR. -</v>
      </c>
      <c r="E86" s="184" t="str">
        <f>VLOOKUP(A86,'MEMÓRIA DE CALCULO'!$1:$1048576,5,)</f>
        <v>UD</v>
      </c>
      <c r="F86" s="150">
        <f>VLOOKUP(A86,'MEMÓRIA DE CALCULO'!$1:$1048576,15,)</f>
        <v>1</v>
      </c>
      <c r="G86" s="150">
        <f>VLOOKUP(A86,'MEMÓRIA DE CALCULO'!$1:$1048576,16,)</f>
        <v>211.75</v>
      </c>
      <c r="H86" s="186">
        <f t="shared" si="22"/>
        <v>267.56</v>
      </c>
      <c r="I86" s="186">
        <f t="shared" si="24"/>
        <v>267.56</v>
      </c>
      <c r="J86" s="187"/>
    </row>
    <row r="87" spans="1:10" ht="33.75">
      <c r="A87" s="123" t="s">
        <v>111</v>
      </c>
      <c r="B87" s="184" t="str">
        <f>VLOOKUP(A87,'MEMÓRIA DE CALCULO'!$1:$1048576,2,)</f>
        <v>SINAPI</v>
      </c>
      <c r="C87" s="184">
        <f>VLOOKUP(A87,'MEMÓRIA DE CALCULO'!$1:$1048576,3,)</f>
        <v>101881</v>
      </c>
      <c r="D87" s="185" t="str">
        <f>VLOOKUP(A87,'MEMÓRIA DE CALCULO'!$1:$1048576,4,)</f>
        <v>QUADRO DE DISTRIBUIÇÃO DE ENERGIA EM CHAPA DE AÇO GALVANIZADO, DE EMBU UN CRTIR, COM BARRAMENTO TRIFÁSICO, PARA 40 DISJUNTORES DIN 100A - FORNECIMENTO E INSTALAÇÃO. AF_10/2020</v>
      </c>
      <c r="E87" s="184" t="str">
        <f>VLOOKUP(A87,'MEMÓRIA DE CALCULO'!$1:$1048576,5,)</f>
        <v>UD</v>
      </c>
      <c r="F87" s="150">
        <f>VLOOKUP(A87,'MEMÓRIA DE CALCULO'!$1:$1048576,15,)</f>
        <v>2</v>
      </c>
      <c r="G87" s="150">
        <f>VLOOKUP(A87,'MEMÓRIA DE CALCULO'!$1:$1048576,16,)</f>
        <v>1138.95</v>
      </c>
      <c r="H87" s="186">
        <f t="shared" si="22"/>
        <v>1439.17</v>
      </c>
      <c r="I87" s="186">
        <f t="shared" si="24"/>
        <v>2878.34</v>
      </c>
      <c r="J87" s="187"/>
    </row>
    <row r="88" spans="1:10" ht="22.5">
      <c r="A88" s="123" t="s">
        <v>112</v>
      </c>
      <c r="B88" s="184" t="str">
        <f>VLOOKUP(A88,'MEMÓRIA DE CALCULO'!$1:$1048576,2,)</f>
        <v>SINAPI</v>
      </c>
      <c r="C88" s="184">
        <f>VLOOKUP(A88,'MEMÓRIA DE CALCULO'!$1:$1048576,3,)</f>
        <v>101890</v>
      </c>
      <c r="D88" s="185" t="str">
        <f>VLOOKUP(A88,'MEMÓRIA DE CALCULO'!$1:$1048576,4,)</f>
        <v>DISJUNTOR MONOPOLAR TIPO NEMA, CORRENTE NOMINAL DE 10 ATÉ 30A - FORNECIMENTO E INSTALAÇÃO. AF_10/2020</v>
      </c>
      <c r="E88" s="184" t="str">
        <f>VLOOKUP(A88,'MEMÓRIA DE CALCULO'!$1:$1048576,5,)</f>
        <v>UD</v>
      </c>
      <c r="F88" s="150">
        <f>VLOOKUP(A88,'MEMÓRIA DE CALCULO'!$1:$1048576,15,)</f>
        <v>20</v>
      </c>
      <c r="G88" s="150">
        <f>VLOOKUP(A88,'MEMÓRIA DE CALCULO'!$1:$1048576,16,)</f>
        <v>17.850000000000001</v>
      </c>
      <c r="H88" s="186">
        <f t="shared" si="22"/>
        <v>22.55</v>
      </c>
      <c r="I88" s="186">
        <f t="shared" si="24"/>
        <v>451</v>
      </c>
      <c r="J88" s="187"/>
    </row>
    <row r="89" spans="1:10" ht="22.5">
      <c r="A89" s="123" t="s">
        <v>113</v>
      </c>
      <c r="B89" s="184" t="str">
        <f>VLOOKUP(A89,'MEMÓRIA DE CALCULO'!$1:$1048576,2,)</f>
        <v>SINAPI</v>
      </c>
      <c r="C89" s="184">
        <f>VLOOKUP(A89,'MEMÓRIA DE CALCULO'!$1:$1048576,3,)</f>
        <v>101891</v>
      </c>
      <c r="D89" s="185" t="str">
        <f>VLOOKUP(A89,'MEMÓRIA DE CALCULO'!$1:$1048576,4,)</f>
        <v>DISJUNTOR MONOPOLAR TIPO NEMA, CORRENTE NOMINAL DE 35 ATÉ 50A - FORNECIMENTO E INSTALAÇÃO. AF_10/202</v>
      </c>
      <c r="E89" s="184" t="str">
        <f>VLOOKUP(A89,'MEMÓRIA DE CALCULO'!$1:$1048576,5,)</f>
        <v>UD</v>
      </c>
      <c r="F89" s="150">
        <f>VLOOKUP(A89,'MEMÓRIA DE CALCULO'!$1:$1048576,15,)</f>
        <v>10</v>
      </c>
      <c r="G89" s="150">
        <f>VLOOKUP(A89,'MEMÓRIA DE CALCULO'!$1:$1048576,16,)</f>
        <v>30.35</v>
      </c>
      <c r="H89" s="186">
        <f t="shared" si="22"/>
        <v>38.35</v>
      </c>
      <c r="I89" s="186">
        <f t="shared" si="24"/>
        <v>383.5</v>
      </c>
      <c r="J89" s="187"/>
    </row>
    <row r="90" spans="1:10" ht="12.75">
      <c r="A90" s="123" t="s">
        <v>114</v>
      </c>
      <c r="B90" s="184" t="str">
        <f>VLOOKUP(A90,'MEMÓRIA DE CALCULO'!$1:$1048576,2,)</f>
        <v>SINAPI</v>
      </c>
      <c r="C90" s="184">
        <f>VLOOKUP(A90,'MEMÓRIA DE CALCULO'!$1:$1048576,3,)</f>
        <v>34606</v>
      </c>
      <c r="D90" s="185" t="str">
        <f>VLOOKUP(A90,'MEMÓRIA DE CALCULO'!$1:$1048576,4,)</f>
        <v xml:space="preserve">DISJUNTOR TIPO NEMA, BIPOLAR 60 ATE 100A, TENSAO MAXIMA 415 </v>
      </c>
      <c r="E90" s="184" t="str">
        <f>VLOOKUP(A90,'MEMÓRIA DE CALCULO'!$1:$1048576,5,)</f>
        <v>UD</v>
      </c>
      <c r="F90" s="150">
        <f>VLOOKUP(A90,'MEMÓRIA DE CALCULO'!$1:$1048576,15,)</f>
        <v>4</v>
      </c>
      <c r="G90" s="150">
        <f>VLOOKUP(A90,'MEMÓRIA DE CALCULO'!$1:$1048576,16,)</f>
        <v>117.64</v>
      </c>
      <c r="H90" s="186">
        <f t="shared" si="22"/>
        <v>148.63999999999999</v>
      </c>
      <c r="I90" s="186">
        <f t="shared" si="24"/>
        <v>594.55999999999995</v>
      </c>
      <c r="J90" s="187"/>
    </row>
    <row r="91" spans="1:10" ht="22.5">
      <c r="A91" s="123" t="s">
        <v>115</v>
      </c>
      <c r="B91" s="184" t="str">
        <f>VLOOKUP(A91,'MEMÓRIA DE CALCULO'!$1:$1048576,2,)</f>
        <v>EMLURB</v>
      </c>
      <c r="C91" s="184" t="str">
        <f>VLOOKUP(A91,'MEMÓRIA DE CALCULO'!$1:$1048576,3,)</f>
        <v xml:space="preserve">18.13.070 </v>
      </c>
      <c r="D91" s="185" t="str">
        <f>VLOOKUP(A91,'MEMÓRIA DE CALCULO'!$1:$1048576,4,)</f>
        <v>ELETRODUTO DE PVC RIGIDO ROSQUEAVEL DE 1 1/4 POL.,COM LUVA DE ROSCA INTERNA, INCLUSIVE ASSENTAMENTO COM RASGOS EM ALVENARIA.</v>
      </c>
      <c r="E91" s="184" t="str">
        <f>VLOOKUP(A91,'MEMÓRIA DE CALCULO'!$1:$1048576,5,)</f>
        <v>M</v>
      </c>
      <c r="F91" s="150">
        <f>VLOOKUP(A91,'MEMÓRIA DE CALCULO'!$1:$1048576,15,)</f>
        <v>35</v>
      </c>
      <c r="G91" s="150">
        <f>VLOOKUP(A91,'MEMÓRIA DE CALCULO'!$1:$1048576,16,)</f>
        <v>21.09</v>
      </c>
      <c r="H91" s="186">
        <f t="shared" si="22"/>
        <v>26.64</v>
      </c>
      <c r="I91" s="186">
        <f t="shared" si="24"/>
        <v>932.4</v>
      </c>
      <c r="J91" s="187"/>
    </row>
    <row r="92" spans="1:10" ht="22.5">
      <c r="A92" s="123" t="s">
        <v>117</v>
      </c>
      <c r="B92" s="184" t="str">
        <f>VLOOKUP(A92,'MEMÓRIA DE CALCULO'!$1:$1048576,2,)</f>
        <v>EMLURB</v>
      </c>
      <c r="C92" s="184" t="str">
        <f>VLOOKUP(A92,'MEMÓRIA DE CALCULO'!$1:$1048576,3,)</f>
        <v>18.13.080</v>
      </c>
      <c r="D92" s="185" t="str">
        <f>VLOOKUP(A92,'MEMÓRIA DE CALCULO'!$1:$1048576,4,)</f>
        <v>ELETRODUTO DE PVC RIGIDO ROSQUEAVEL DE 1 1/2 POL.,COM LUVA DE ROSCA INTERNA, INCLUSIVE ASSENTAMENTO COM RASGOS EM ALVENARIA.</v>
      </c>
      <c r="E92" s="184" t="str">
        <f>VLOOKUP(A92,'MEMÓRIA DE CALCULO'!$1:$1048576,5,)</f>
        <v>M</v>
      </c>
      <c r="F92" s="150">
        <f>VLOOKUP(A92,'MEMÓRIA DE CALCULO'!$1:$1048576,15,)</f>
        <v>20</v>
      </c>
      <c r="G92" s="150">
        <f>VLOOKUP(A92,'MEMÓRIA DE CALCULO'!$1:$1048576,16,)</f>
        <v>25.82</v>
      </c>
      <c r="H92" s="186">
        <f t="shared" si="22"/>
        <v>32.619999999999997</v>
      </c>
      <c r="I92" s="186">
        <f t="shared" si="24"/>
        <v>652.4</v>
      </c>
      <c r="J92" s="187"/>
    </row>
    <row r="93" spans="1:10" ht="22.5">
      <c r="A93" s="123" t="s">
        <v>118</v>
      </c>
      <c r="B93" s="184" t="str">
        <f>VLOOKUP(A93,'MEMÓRIA DE CALCULO'!$1:$1048576,2,)</f>
        <v>SINAPI</v>
      </c>
      <c r="C93" s="184">
        <f>VLOOKUP(A93,'MEMÓRIA DE CALCULO'!$1:$1048576,3,)</f>
        <v>91932</v>
      </c>
      <c r="D93" s="185" t="str">
        <f>VLOOKUP(A93,'MEMÓRIA DE CALCULO'!$1:$1048576,4,)</f>
        <v>CABO DE COBRE FLEXÍVEL ISOLADO, 10 MM², ANTI-CHAMA 450/750 V, PARA CIRCUITOS TERMINAIS - FORNECIMENTO E INSTALAÇÃO. AF_12/2015</v>
      </c>
      <c r="E93" s="184" t="str">
        <f>VLOOKUP(A93,'MEMÓRIA DE CALCULO'!$1:$1048576,5,)</f>
        <v>M</v>
      </c>
      <c r="F93" s="150">
        <f>VLOOKUP(A93,'MEMÓRIA DE CALCULO'!$1:$1048576,15,)</f>
        <v>110</v>
      </c>
      <c r="G93" s="150">
        <f>VLOOKUP(A93,'MEMÓRIA DE CALCULO'!$1:$1048576,16,)</f>
        <v>15.3</v>
      </c>
      <c r="H93" s="186">
        <f t="shared" si="22"/>
        <v>19.329999999999998</v>
      </c>
      <c r="I93" s="186">
        <f t="shared" si="24"/>
        <v>2126.3000000000002</v>
      </c>
      <c r="J93" s="187"/>
    </row>
    <row r="94" spans="1:10" ht="22.5">
      <c r="A94" s="123" t="s">
        <v>119</v>
      </c>
      <c r="B94" s="184" t="str">
        <f>VLOOKUP(A94,'MEMÓRIA DE CALCULO'!$1:$1048576,2,)</f>
        <v>SINAPI</v>
      </c>
      <c r="C94" s="184">
        <f>VLOOKUP(A94,'MEMÓRIA DE CALCULO'!$1:$1048576,3,)</f>
        <v>96985</v>
      </c>
      <c r="D94" s="185" t="str">
        <f>VLOOKUP(A94,'MEMÓRIA DE CALCULO'!$1:$1048576,4,)</f>
        <v>HASTE DE ATERRAMENTO 5/8 PARA SPDA - FORNECIMENTO E INSTALAÇÃO. AF_12/201</v>
      </c>
      <c r="E94" s="184" t="str">
        <f>VLOOKUP(A94,'MEMÓRIA DE CALCULO'!$1:$1048576,5,)</f>
        <v>UD</v>
      </c>
      <c r="F94" s="150">
        <f>VLOOKUP(A94,'MEMÓRIA DE CALCULO'!$1:$1048576,15,)</f>
        <v>11</v>
      </c>
      <c r="G94" s="150">
        <f>VLOOKUP(A94,'MEMÓRIA DE CALCULO'!$1:$1048576,16,)</f>
        <v>82.38</v>
      </c>
      <c r="H94" s="186">
        <f t="shared" si="22"/>
        <v>104.09</v>
      </c>
      <c r="I94" s="186">
        <f t="shared" si="24"/>
        <v>1144.99</v>
      </c>
      <c r="J94" s="187"/>
    </row>
    <row r="95" spans="1:10" ht="33.75">
      <c r="A95" s="123" t="s">
        <v>120</v>
      </c>
      <c r="B95" s="184" t="str">
        <f>VLOOKUP(A95,'MEMÓRIA DE CALCULO'!$1:$1048576,2,)</f>
        <v>EMLURB</v>
      </c>
      <c r="C95" s="184" t="str">
        <f>VLOOKUP(A95,'MEMÓRIA DE CALCULO'!$1:$1048576,3,)</f>
        <v>18.26.020</v>
      </c>
      <c r="D95" s="185" t="str">
        <f>VLOOKUP(A95,'MEMÓRIA DE CALCULO'!$1:$1048576,4,)</f>
        <v>ASSENTAMENTO DE BENGALA DE PVC RIGIDO DE 3/4 POL. MARCA TIGRE OU SIMILAR, INCLUSIVE RASGO EM ALVENARIA E FORNECIMENTO DO MATERIAL.</v>
      </c>
      <c r="E95" s="184" t="str">
        <f>VLOOKUP(A95,'MEMÓRIA DE CALCULO'!$1:$1048576,5,)</f>
        <v>UD</v>
      </c>
      <c r="F95" s="150">
        <f>VLOOKUP(A95,'MEMÓRIA DE CALCULO'!$1:$1048576,15,)</f>
        <v>1</v>
      </c>
      <c r="G95" s="150">
        <f>VLOOKUP(A95,'MEMÓRIA DE CALCULO'!$1:$1048576,16,)</f>
        <v>53.34</v>
      </c>
      <c r="H95" s="186">
        <f t="shared" si="22"/>
        <v>67.400000000000006</v>
      </c>
      <c r="I95" s="186">
        <f t="shared" si="24"/>
        <v>67.400000000000006</v>
      </c>
      <c r="J95" s="187"/>
    </row>
    <row r="96" spans="1:10" ht="12.75">
      <c r="A96" s="123" t="s">
        <v>121</v>
      </c>
      <c r="B96" s="184" t="str">
        <f>VLOOKUP(A96,'MEMÓRIA DE CALCULO'!$1:$1048576,2,)</f>
        <v>EMLURB</v>
      </c>
      <c r="C96" s="184" t="str">
        <f>VLOOKUP(A96,'MEMÓRIA DE CALCULO'!$1:$1048576,3,)</f>
        <v>18.03.010</v>
      </c>
      <c r="D96" s="185" t="str">
        <f>VLOOKUP(A96,'MEMÓRIA DE CALCULO'!$1:$1048576,4,)</f>
        <v>ESTRUTURA SECUNDARIA B1 COMPLETA, INCLUSIVE FIXACAO.</v>
      </c>
      <c r="E96" s="184" t="str">
        <f>VLOOKUP(A96,'MEMÓRIA DE CALCULO'!$1:$1048576,5,)</f>
        <v>UD</v>
      </c>
      <c r="F96" s="150">
        <f>VLOOKUP(A96,'MEMÓRIA DE CALCULO'!$1:$1048576,15,)</f>
        <v>1</v>
      </c>
      <c r="G96" s="150">
        <f>VLOOKUP(A96,'MEMÓRIA DE CALCULO'!$1:$1048576,16,)</f>
        <v>82.99</v>
      </c>
      <c r="H96" s="186">
        <f t="shared" si="22"/>
        <v>104.86</v>
      </c>
      <c r="I96" s="186">
        <f t="shared" si="24"/>
        <v>104.86</v>
      </c>
      <c r="J96" s="187"/>
    </row>
    <row r="97" spans="1:10" ht="12.75">
      <c r="A97" s="123" t="s">
        <v>122</v>
      </c>
      <c r="B97" s="184" t="str">
        <f>VLOOKUP(A97,'MEMÓRIA DE CALCULO'!$1:$1048576,2,)</f>
        <v>EMLURB</v>
      </c>
      <c r="C97" s="184" t="str">
        <f>VLOOKUP(A97,'MEMÓRIA DE CALCULO'!$1:$1048576,3,)</f>
        <v>18.24.010</v>
      </c>
      <c r="D97" s="185" t="str">
        <f>VLOOKUP(A97,'MEMÓRIA DE CALCULO'!$1:$1048576,4,)</f>
        <v>CAIXA DE PASSAGEM SUBTERRANEA COM DIMENSOES</v>
      </c>
      <c r="E97" s="184" t="str">
        <f>VLOOKUP(A97,'MEMÓRIA DE CALCULO'!$1:$1048576,5,)</f>
        <v>UD</v>
      </c>
      <c r="F97" s="150">
        <f>VLOOKUP(A97,'MEMÓRIA DE CALCULO'!$1:$1048576,15,)</f>
        <v>9</v>
      </c>
      <c r="G97" s="150">
        <f>VLOOKUP(A97,'MEMÓRIA DE CALCULO'!$1:$1048576,16,)</f>
        <v>112.76</v>
      </c>
      <c r="H97" s="186">
        <f t="shared" si="22"/>
        <v>142.47999999999999</v>
      </c>
      <c r="I97" s="186">
        <f t="shared" si="24"/>
        <v>1282.32</v>
      </c>
      <c r="J97" s="187"/>
    </row>
    <row r="98" spans="1:10" ht="33.75">
      <c r="A98" s="123" t="s">
        <v>124</v>
      </c>
      <c r="B98" s="184" t="str">
        <f>VLOOKUP(A98,'MEMÓRIA DE CALCULO'!$1:$1048576,2,)</f>
        <v>SINAPI</v>
      </c>
      <c r="C98" s="184">
        <f>VLOOKUP(A98,'MEMÓRIA DE CALCULO'!$1:$1048576,3,)</f>
        <v>729</v>
      </c>
      <c r="D98" s="185" t="str">
        <f>VLOOKUP(A98,'MEMÓRIA DE CALCULO'!$1:$1048576,4,)</f>
        <v>BOMBA CENTRIFUGA COM MOTOR ELETRICO MONOFASICO, POTENCIA 0,33 HP, BOCAIS 1" X 3/4", DIAMETRO DO ROTOR 99 MM, HM/Q = 4 MCA / 8,5 M3/H A 18 MCA / 0,90 M3/H</v>
      </c>
      <c r="E98" s="184" t="str">
        <f>VLOOKUP(A98,'MEMÓRIA DE CALCULO'!$1:$1048576,5,)</f>
        <v>UD</v>
      </c>
      <c r="F98" s="150">
        <f>VLOOKUP(A98,'MEMÓRIA DE CALCULO'!$1:$1048576,15,)</f>
        <v>1</v>
      </c>
      <c r="G98" s="150">
        <f>VLOOKUP(A98,'MEMÓRIA DE CALCULO'!$1:$1048576,16,)</f>
        <v>750</v>
      </c>
      <c r="H98" s="186">
        <f t="shared" si="22"/>
        <v>947.7</v>
      </c>
      <c r="I98" s="186">
        <f t="shared" si="24"/>
        <v>947.7</v>
      </c>
      <c r="J98" s="187"/>
    </row>
    <row r="99" spans="1:10" ht="22.5">
      <c r="A99" s="123" t="s">
        <v>126</v>
      </c>
      <c r="B99" s="184" t="str">
        <f>VLOOKUP(A99,'MEMÓRIA DE CALCULO'!$1:$1048576,2,)</f>
        <v>SINAPI</v>
      </c>
      <c r="C99" s="184">
        <f>VLOOKUP(A99,'MEMÓRIA DE CALCULO'!$1:$1048576,3,)</f>
        <v>97599</v>
      </c>
      <c r="D99" s="185" t="str">
        <f>VLOOKUP(A99,'MEMÓRIA DE CALCULO'!$1:$1048576,4,)</f>
        <v>LUMINÁRIA DE EMERGÊNCIA, COM 30 LÂMPADAS LED DE 2 W, SEM REATOR - FORNECIMENTO E INSTALAÇÃO. AF_02/2020</v>
      </c>
      <c r="E99" s="184" t="str">
        <f>VLOOKUP(A99,'MEMÓRIA DE CALCULO'!$1:$1048576,5,)</f>
        <v>UD</v>
      </c>
      <c r="F99" s="150">
        <f>VLOOKUP(A99,'MEMÓRIA DE CALCULO'!$1:$1048576,15,)</f>
        <v>6</v>
      </c>
      <c r="G99" s="150">
        <f>VLOOKUP(A99,'MEMÓRIA DE CALCULO'!$1:$1048576,16,)</f>
        <v>29.97</v>
      </c>
      <c r="H99" s="186">
        <f t="shared" si="22"/>
        <v>37.869999999999997</v>
      </c>
      <c r="I99" s="186">
        <f t="shared" si="24"/>
        <v>227.22</v>
      </c>
      <c r="J99" s="187"/>
    </row>
    <row r="100" spans="1:10" ht="22.5">
      <c r="A100" s="123" t="s">
        <v>127</v>
      </c>
      <c r="B100" s="184" t="str">
        <f>VLOOKUP(A100,'MEMÓRIA DE CALCULO'!$1:$1048576,2,)</f>
        <v>SINAPI</v>
      </c>
      <c r="C100" s="184">
        <f>VLOOKUP(A100,'MEMÓRIA DE CALCULO'!$1:$1048576,3,)</f>
        <v>101655</v>
      </c>
      <c r="D100" s="185" t="str">
        <f>VLOOKUP(A100,'MEMÓRIA DE CALCULO'!$1:$1048576,4,)</f>
        <v>LUMINÁRIA DE LED PARA ILUMINAÇÃO PÚBLICA, DE 51 W ATÉ 67 W - FORNECIMENTO E INSTALAÇÃO. AF_08/202</v>
      </c>
      <c r="E100" s="184" t="str">
        <f>VLOOKUP(A100,'MEMÓRIA DE CALCULO'!$1:$1048576,5,)</f>
        <v>UD</v>
      </c>
      <c r="F100" s="150">
        <f>VLOOKUP(A100,'MEMÓRIA DE CALCULO'!$1:$1048576,15,)</f>
        <v>16</v>
      </c>
      <c r="G100" s="150">
        <f>VLOOKUP(A100,'MEMÓRIA DE CALCULO'!$1:$1048576,16,)</f>
        <v>536.20000000000005</v>
      </c>
      <c r="H100" s="186">
        <f t="shared" si="22"/>
        <v>677.54</v>
      </c>
      <c r="I100" s="186">
        <f t="shared" si="24"/>
        <v>10840.64</v>
      </c>
      <c r="J100" s="187"/>
    </row>
    <row r="101" spans="1:10" ht="33.75">
      <c r="A101" s="123" t="s">
        <v>128</v>
      </c>
      <c r="B101" s="184" t="str">
        <f>VLOOKUP(A101,'MEMÓRIA DE CALCULO'!$1:$1048576,2,)</f>
        <v>EMLURB</v>
      </c>
      <c r="C101" s="184" t="str">
        <f>VLOOKUP(A101,'MEMÓRIA DE CALCULO'!$1:$1048576,3,)</f>
        <v>18.02.301</v>
      </c>
      <c r="D101" s="185" t="str">
        <f>VLOOKUP(A101,'MEMÓRIA DE CALCULO'!$1:$1048576,4,)</f>
        <v>FORNECIMENTO DE SUPORTE EM ACO GALVANIZADO A FOGO, PARA ENCAIXE EM POSTE DE ACO E FIXACAO P/ DUAS LUMINARIAS, INCLUSIVE INSTALACAO.</v>
      </c>
      <c r="E101" s="184" t="str">
        <f>VLOOKUP(A101,'MEMÓRIA DE CALCULO'!$1:$1048576,5,)</f>
        <v>UD</v>
      </c>
      <c r="F101" s="150">
        <f>VLOOKUP(A101,'MEMÓRIA DE CALCULO'!$1:$1048576,15,)</f>
        <v>8</v>
      </c>
      <c r="G101" s="150">
        <f>VLOOKUP(A101,'MEMÓRIA DE CALCULO'!$1:$1048576,16,)</f>
        <v>302.35000000000002</v>
      </c>
      <c r="H101" s="186">
        <f t="shared" si="22"/>
        <v>382.04</v>
      </c>
      <c r="I101" s="186">
        <f t="shared" si="24"/>
        <v>3056.32</v>
      </c>
      <c r="J101" s="187"/>
    </row>
    <row r="102" spans="1:10" ht="12.75">
      <c r="A102" s="123"/>
      <c r="B102" s="184" t="str">
        <f>IFERROR(VLOOKUP(A102,'[2]MEMORIA DE CALCULO'!$A$1:$P$65536,2,FALSE),"")</f>
        <v/>
      </c>
      <c r="C102" s="184" t="str">
        <f>IFERROR(VLOOKUP(A102,'[2]MEMORIA DE CALCULO'!$A$1:$P$65536,3,FALSE),"")</f>
        <v/>
      </c>
      <c r="D102" s="185" t="str">
        <f>IFERROR(VLOOKUP(A102,'[2]MEMORIA DE CALCULO'!$A$1:$P$65536,4,FALSE),"")</f>
        <v/>
      </c>
      <c r="E102" s="184" t="str">
        <f>IFERROR(VLOOKUP(A102,'[2]MEMORIA DE CALCULO'!$A$1:$P$65536,5,FALSE),"")</f>
        <v/>
      </c>
      <c r="F102" s="150" t="str">
        <f>IFERROR(VLOOKUP(A102,'[2]MEMORIA DE CALCULO'!$A$1:$P$65536,15,FALSE),"")</f>
        <v/>
      </c>
      <c r="G102" s="150" t="str">
        <f>IFERROR(VLOOKUP(A102,'[2]MEMORIA DE CALCULO'!$A$1:$P$65536,16,FALSE),"")</f>
        <v/>
      </c>
      <c r="H102" s="186" t="str">
        <f t="shared" ref="H102:H130" si="25">IFERROR(TRUNC(SUM(G102*$K$8),2),"")</f>
        <v/>
      </c>
      <c r="I102" s="186" t="str">
        <f t="shared" ref="I102:I130" si="26">IFERROR(TRUNC(H102*F102,2),"")</f>
        <v/>
      </c>
      <c r="J102" s="187"/>
    </row>
    <row r="103" spans="1:10" ht="12.75">
      <c r="A103" s="175" t="s">
        <v>56</v>
      </c>
      <c r="B103" s="176"/>
      <c r="C103" s="177"/>
      <c r="D103" s="177" t="str">
        <f>VLOOKUP(A103,'MEMÓRIA DE CALCULO'!$1:$1048576,4,)</f>
        <v>INSTALAÇÕES HIDROSSANITÁRIAS:</v>
      </c>
      <c r="E103" s="178"/>
      <c r="F103" s="179"/>
      <c r="G103" s="180"/>
      <c r="H103" s="181" t="s">
        <v>23</v>
      </c>
      <c r="I103" s="182">
        <f>SUM(I104:I129)</f>
        <v>66914.260000000009</v>
      </c>
      <c r="J103" s="183"/>
    </row>
    <row r="104" spans="1:10" ht="56.25">
      <c r="A104" s="123" t="s">
        <v>57</v>
      </c>
      <c r="B104" s="184" t="str">
        <f>VLOOKUP(A104,'MEMÓRIA DE CALCULO'!$1:$1048576,2,)</f>
        <v>SINAPI</v>
      </c>
      <c r="C104" s="184">
        <f>VLOOKUP(A104,'MEMÓRIA DE CALCULO'!$1:$1048576,3,)</f>
        <v>89957</v>
      </c>
      <c r="D104" s="185" t="str">
        <f>VLOOKUP(A104,'MEMÓRIA DE CALCULO'!$1:$1048576,4,)</f>
        <v xml:space="preserve"> PONTO DE CONSUMO TERMINAL DE ÁGUA FRIA (SUBRAMAL) COM TUBULAÇÃO DE PVC
, DN 25 MM, INSTALADO EM RAMAL DE ÁGUA, INCLUSOS RASGO E CHUMBAMENTO E
M ALVENARIA. AF_12/2014</v>
      </c>
      <c r="E104" s="184" t="str">
        <f>VLOOKUP(A104,'MEMÓRIA DE CALCULO'!$1:$1048576,5,)</f>
        <v>PT</v>
      </c>
      <c r="F104" s="150">
        <f>VLOOKUP(A104,'MEMÓRIA DE CALCULO'!$1:$1048576,15,)</f>
        <v>25</v>
      </c>
      <c r="G104" s="150">
        <f>VLOOKUP(A104,'MEMÓRIA DE CALCULO'!$1:$1048576,16,)</f>
        <v>112.22</v>
      </c>
      <c r="H104" s="186">
        <f t="shared" ref="H104:H129" si="27">IFERROR(TRUNC(SUM(G104*$K$8),2),"")</f>
        <v>141.80000000000001</v>
      </c>
      <c r="I104" s="186">
        <f t="shared" ref="I104:I129" si="28">IFERROR(TRUNC(H104*F104,2),"")</f>
        <v>3545</v>
      </c>
      <c r="J104" s="187"/>
    </row>
    <row r="105" spans="1:10" ht="22.5">
      <c r="A105" s="123" t="s">
        <v>58</v>
      </c>
      <c r="B105" s="184" t="str">
        <f>VLOOKUP(A105,'MEMÓRIA DE CALCULO'!$1:$1048576,2,)</f>
        <v>EMLURB</v>
      </c>
      <c r="C105" s="184" t="str">
        <f>VLOOKUP(A105,'MEMÓRIA DE CALCULO'!$1:$1048576,3,)</f>
        <v>19.03.020</v>
      </c>
      <c r="D105" s="185" t="str">
        <f>VLOOKUP(A105,'MEMÓRIA DE CALCULO'!$1:$1048576,4,)</f>
        <v>Fornecimento e assentamento de tubos de pvc rigido soldaveis, diam.50 mm, para ventilacao de esgoto</v>
      </c>
      <c r="E105" s="184" t="str">
        <f>VLOOKUP(A105,'MEMÓRIA DE CALCULO'!$1:$1048576,5,)</f>
        <v>M</v>
      </c>
      <c r="F105" s="150">
        <f>VLOOKUP(A105,'MEMÓRIA DE CALCULO'!$1:$1048576,15,)</f>
        <v>30</v>
      </c>
      <c r="G105" s="150">
        <f>VLOOKUP(A105,'MEMÓRIA DE CALCULO'!$1:$1048576,16,)</f>
        <v>16.46</v>
      </c>
      <c r="H105" s="186">
        <f t="shared" si="27"/>
        <v>20.79</v>
      </c>
      <c r="I105" s="186">
        <f t="shared" si="28"/>
        <v>623.70000000000005</v>
      </c>
      <c r="J105" s="187"/>
    </row>
    <row r="106" spans="1:10" ht="45">
      <c r="A106" s="123" t="s">
        <v>59</v>
      </c>
      <c r="B106" s="184" t="str">
        <f>VLOOKUP(A106,'MEMÓRIA DE CALCULO'!$1:$1048576,2,)</f>
        <v>SINAPI</v>
      </c>
      <c r="C106" s="184">
        <f>VLOOKUP(A106,'MEMÓRIA DE CALCULO'!$1:$1048576,3,)</f>
        <v>89714</v>
      </c>
      <c r="D106" s="185" t="str">
        <f>VLOOKUP(A106,'MEMÓRIA DE CALCULO'!$1:$1048576,4,)</f>
        <v xml:space="preserve"> TUBO PVC, SERIE NORMAL, ESGOTO PREDIAL, DN 100 MM, FORNECIDO E INSTALA M AS 
DO EM RAMAL DE DESCARGA OU RAMAL DE ESGOTO SANITÁRIO. AF_12/2014</v>
      </c>
      <c r="E106" s="184" t="str">
        <f>VLOOKUP(A106,'MEMÓRIA DE CALCULO'!$1:$1048576,5,)</f>
        <v>M</v>
      </c>
      <c r="F106" s="150">
        <f>VLOOKUP(A106,'MEMÓRIA DE CALCULO'!$1:$1048576,15,)</f>
        <v>30</v>
      </c>
      <c r="G106" s="150">
        <f>VLOOKUP(A106,'MEMÓRIA DE CALCULO'!$1:$1048576,16,)</f>
        <v>51.41</v>
      </c>
      <c r="H106" s="186">
        <f t="shared" si="27"/>
        <v>64.959999999999994</v>
      </c>
      <c r="I106" s="186">
        <f t="shared" si="28"/>
        <v>1948.8</v>
      </c>
      <c r="J106" s="187"/>
    </row>
    <row r="107" spans="1:10" ht="22.5">
      <c r="A107" s="123" t="s">
        <v>60</v>
      </c>
      <c r="B107" s="184" t="str">
        <f>VLOOKUP(A107,'MEMÓRIA DE CALCULO'!$1:$1048576,2,)</f>
        <v>EMLURB</v>
      </c>
      <c r="C107" s="184" t="str">
        <f>VLOOKUP(A107,'MEMÓRIA DE CALCULO'!$1:$1048576,3,)</f>
        <v>19.01.010</v>
      </c>
      <c r="D107" s="185" t="str">
        <f>VLOOKUP(A107,'MEMÓRIA DE CALCULO'!$1:$1048576,4,)</f>
        <v>Ponto de esgoto para bacia sanitaria, inclusive tubulacoes e conexoes em pvc rigido soldaveis, ate a coluna ou o sub-coletor</v>
      </c>
      <c r="E107" s="184" t="str">
        <f>VLOOKUP(A107,'MEMÓRIA DE CALCULO'!$1:$1048576,5,)</f>
        <v>PT</v>
      </c>
      <c r="F107" s="150">
        <f>VLOOKUP(A107,'MEMÓRIA DE CALCULO'!$1:$1048576,15,)</f>
        <v>11</v>
      </c>
      <c r="G107" s="150">
        <f>VLOOKUP(A107,'MEMÓRIA DE CALCULO'!$1:$1048576,16,)</f>
        <v>89.43</v>
      </c>
      <c r="H107" s="186">
        <f t="shared" si="27"/>
        <v>113</v>
      </c>
      <c r="I107" s="186">
        <f t="shared" si="28"/>
        <v>1243</v>
      </c>
      <c r="J107" s="187"/>
    </row>
    <row r="108" spans="1:10" ht="22.5">
      <c r="A108" s="123" t="s">
        <v>62</v>
      </c>
      <c r="B108" s="184" t="str">
        <f>VLOOKUP(A108,'MEMÓRIA DE CALCULO'!$1:$1048576,2,)</f>
        <v>EMLURB</v>
      </c>
      <c r="C108" s="184" t="str">
        <f>VLOOKUP(A108,'MEMÓRIA DE CALCULO'!$1:$1048576,3,)</f>
        <v>19.01.020</v>
      </c>
      <c r="D108" s="185" t="str">
        <f>VLOOKUP(A108,'MEMÓRIA DE CALCULO'!$1:$1048576,4,)</f>
        <v>Ponto de esgoto para pia ou lavandaria, inclusive tubulacoes e conexoes em pvc rigido soldaveis , ate a coluna ou o sub-coletor</v>
      </c>
      <c r="E108" s="184" t="str">
        <f>VLOOKUP(A108,'MEMÓRIA DE CALCULO'!$1:$1048576,5,)</f>
        <v>PT</v>
      </c>
      <c r="F108" s="150">
        <f>VLOOKUP(A108,'MEMÓRIA DE CALCULO'!$1:$1048576,15,)</f>
        <v>1</v>
      </c>
      <c r="G108" s="150">
        <f>VLOOKUP(A108,'MEMÓRIA DE CALCULO'!$1:$1048576,16,)</f>
        <v>84.15</v>
      </c>
      <c r="H108" s="186">
        <f t="shared" si="27"/>
        <v>106.33</v>
      </c>
      <c r="I108" s="186">
        <f t="shared" si="28"/>
        <v>106.33</v>
      </c>
      <c r="J108" s="187"/>
    </row>
    <row r="109" spans="1:10" ht="22.5">
      <c r="A109" s="123" t="s">
        <v>63</v>
      </c>
      <c r="B109" s="184" t="str">
        <f>VLOOKUP(A109,'MEMÓRIA DE CALCULO'!$1:$1048576,2,)</f>
        <v>EMLURB</v>
      </c>
      <c r="C109" s="184" t="str">
        <f>VLOOKUP(A109,'MEMÓRIA DE CALCULO'!$1:$1048576,3,)</f>
        <v>19.01.030</v>
      </c>
      <c r="D109" s="185" t="str">
        <f>VLOOKUP(A109,'MEMÓRIA DE CALCULO'!$1:$1048576,4,)</f>
        <v>Ponto de esgoto para lavatório ou mictório , inclusive tubulacoes e conexoes em pvc rigi- do soldaveis , ate a coluna ou o sub-coletor</v>
      </c>
      <c r="E109" s="184" t="str">
        <f>VLOOKUP(A109,'MEMÓRIA DE CALCULO'!$1:$1048576,5,)</f>
        <v>PT</v>
      </c>
      <c r="F109" s="150">
        <f>VLOOKUP(A109,'MEMÓRIA DE CALCULO'!$1:$1048576,15,)</f>
        <v>8</v>
      </c>
      <c r="G109" s="150">
        <f>VLOOKUP(A109,'MEMÓRIA DE CALCULO'!$1:$1048576,16,)</f>
        <v>82.08</v>
      </c>
      <c r="H109" s="186">
        <f t="shared" si="27"/>
        <v>103.71</v>
      </c>
      <c r="I109" s="186">
        <f t="shared" si="28"/>
        <v>829.68</v>
      </c>
      <c r="J109" s="187"/>
    </row>
    <row r="110" spans="1:10" ht="22.5">
      <c r="A110" s="123" t="s">
        <v>64</v>
      </c>
      <c r="B110" s="184" t="str">
        <f>VLOOKUP(A110,'MEMÓRIA DE CALCULO'!$1:$1048576,2,)</f>
        <v>EMLURB</v>
      </c>
      <c r="C110" s="184" t="str">
        <f>VLOOKUP(A110,'MEMÓRIA DE CALCULO'!$1:$1048576,3,)</f>
        <v>19.01.040</v>
      </c>
      <c r="D110" s="185" t="str">
        <f>VLOOKUP(A110,'MEMÓRIA DE CALCULO'!$1:$1048576,4,)</f>
        <v>Ponto de esgoto para ralo sifonado, inclusive ralo, tubulacoes e conexoes em pvc rigido soldaveis , ate a coluna ou o subcoletor</v>
      </c>
      <c r="E110" s="184" t="str">
        <f>VLOOKUP(A110,'MEMÓRIA DE CALCULO'!$1:$1048576,5,)</f>
        <v>PT</v>
      </c>
      <c r="F110" s="150">
        <f>VLOOKUP(A110,'MEMÓRIA DE CALCULO'!$1:$1048576,15,)</f>
        <v>15</v>
      </c>
      <c r="G110" s="150">
        <f>VLOOKUP(A110,'MEMÓRIA DE CALCULO'!$1:$1048576,16,)</f>
        <v>79.819999999999993</v>
      </c>
      <c r="H110" s="186">
        <f t="shared" si="27"/>
        <v>100.86</v>
      </c>
      <c r="I110" s="186">
        <f t="shared" si="28"/>
        <v>1512.9</v>
      </c>
      <c r="J110" s="187"/>
    </row>
    <row r="111" spans="1:10" ht="45">
      <c r="A111" s="123" t="s">
        <v>65</v>
      </c>
      <c r="B111" s="184" t="str">
        <f>VLOOKUP(A111,'MEMÓRIA DE CALCULO'!$1:$1048576,2,)</f>
        <v>EMLURB</v>
      </c>
      <c r="C111" s="184" t="str">
        <f>VLOOKUP(A111,'MEMÓRIA DE CALCULO'!$1:$1048576,3,)</f>
        <v>19.06.010</v>
      </c>
      <c r="D111" s="185" t="str">
        <f>VLOOKUP(A111,'MEMÓRIA DE CALCULO'!$1:$1048576,4,)</f>
        <v>Caixa coletora de inspecao ou de areia c/ paredes em alvenaria , laje de tampa e de fundo em concreto, revestida internamente com argamassa de cimento e areia 1:4,dimensoes internas 0,50 x 0,50 m, com profundidade ate 0,8m</v>
      </c>
      <c r="E111" s="184" t="str">
        <f>VLOOKUP(A111,'MEMÓRIA DE CALCULO'!$1:$1048576,5,)</f>
        <v>UD</v>
      </c>
      <c r="F111" s="150">
        <f>VLOOKUP(A111,'MEMÓRIA DE CALCULO'!$1:$1048576,15,)</f>
        <v>6</v>
      </c>
      <c r="G111" s="150">
        <f>VLOOKUP(A111,'MEMÓRIA DE CALCULO'!$1:$1048576,16,)</f>
        <v>347.59</v>
      </c>
      <c r="H111" s="186">
        <f t="shared" si="27"/>
        <v>439.21</v>
      </c>
      <c r="I111" s="186">
        <f t="shared" si="28"/>
        <v>2635.26</v>
      </c>
      <c r="J111" s="187"/>
    </row>
    <row r="112" spans="1:10" ht="45">
      <c r="A112" s="123" t="s">
        <v>66</v>
      </c>
      <c r="B112" s="184" t="str">
        <f>VLOOKUP(A112,'MEMÓRIA DE CALCULO'!$1:$1048576,2,)</f>
        <v>EMLURB</v>
      </c>
      <c r="C112" s="184" t="str">
        <f>VLOOKUP(A112,'MEMÓRIA DE CALCULO'!$1:$1048576,3,)</f>
        <v>19.06.030</v>
      </c>
      <c r="D112" s="185" t="str">
        <f>VLOOKUP(A112,'MEMÓRIA DE CALCULO'!$1:$1048576,4,)</f>
        <v>Caixa de gordura com paredes em alvenaria,laje de tampa e de fundo em concreto, revestida internamente com argamassa de cimento e areia 1:4, dimensoes internas 0,50 x 0,50 x 0,50 m com chicana de concreto</v>
      </c>
      <c r="E112" s="184" t="str">
        <f>VLOOKUP(A112,'MEMÓRIA DE CALCULO'!$1:$1048576,5,)</f>
        <v>UD</v>
      </c>
      <c r="F112" s="150">
        <f>VLOOKUP(A112,'MEMÓRIA DE CALCULO'!$1:$1048576,15,)</f>
        <v>1</v>
      </c>
      <c r="G112" s="150">
        <f>VLOOKUP(A112,'MEMÓRIA DE CALCULO'!$1:$1048576,16,)</f>
        <v>303.25</v>
      </c>
      <c r="H112" s="186">
        <f t="shared" si="27"/>
        <v>383.18</v>
      </c>
      <c r="I112" s="186">
        <f t="shared" si="28"/>
        <v>383.18</v>
      </c>
      <c r="J112" s="187"/>
    </row>
    <row r="113" spans="1:10" ht="33.75">
      <c r="A113" s="123" t="s">
        <v>67</v>
      </c>
      <c r="B113" s="184" t="str">
        <f>VLOOKUP(A113,'MEMÓRIA DE CALCULO'!$1:$1048576,2,)</f>
        <v>SINAPI</v>
      </c>
      <c r="C113" s="184">
        <f>VLOOKUP(A113,'MEMÓRIA DE CALCULO'!$1:$1048576,3,)</f>
        <v>86888</v>
      </c>
      <c r="D113" s="185" t="str">
        <f>VLOOKUP(A113,'MEMÓRIA DE CALCULO'!$1:$1048576,4,)</f>
        <v xml:space="preserve"> VASO SANITÁRIO SIFONADO COM CAIXA ACOPLADA LOUÇA BRANCA - FORNECIMENTO UN CR 
E INSTALAÇÃO. AF_01/2020</v>
      </c>
      <c r="E113" s="184" t="str">
        <f>VLOOKUP(A113,'MEMÓRIA DE CALCULO'!$1:$1048576,5,)</f>
        <v>CJ</v>
      </c>
      <c r="F113" s="150">
        <f>VLOOKUP(A113,'MEMÓRIA DE CALCULO'!$1:$1048576,15,)</f>
        <v>11</v>
      </c>
      <c r="G113" s="150">
        <f>VLOOKUP(A113,'MEMÓRIA DE CALCULO'!$1:$1048576,16,)</f>
        <v>345.59</v>
      </c>
      <c r="H113" s="186">
        <f t="shared" si="27"/>
        <v>436.68</v>
      </c>
      <c r="I113" s="186">
        <f t="shared" si="28"/>
        <v>4803.4799999999996</v>
      </c>
      <c r="J113" s="187"/>
    </row>
    <row r="114" spans="1:10" ht="22.5">
      <c r="A114" s="123" t="s">
        <v>68</v>
      </c>
      <c r="B114" s="184" t="str">
        <f>VLOOKUP(A114,'MEMÓRIA DE CALCULO'!$1:$1048576,2,)</f>
        <v>SINAPI</v>
      </c>
      <c r="C114" s="184">
        <f>VLOOKUP(A114,'MEMÓRIA DE CALCULO'!$1:$1048576,3,)</f>
        <v>95544</v>
      </c>
      <c r="D114" s="185" t="str">
        <f>VLOOKUP(A114,'MEMÓRIA DE CALCULO'!$1:$1048576,4,)</f>
        <v xml:space="preserve"> PAPELEIRA DE PAREDE EM METAL CROMADO SEM TAMPA, INCLUSO FIXAÇÃO. AF_01/2020</v>
      </c>
      <c r="E114" s="184" t="str">
        <f>VLOOKUP(A114,'MEMÓRIA DE CALCULO'!$1:$1048576,5,)</f>
        <v>UD</v>
      </c>
      <c r="F114" s="150">
        <f>VLOOKUP(A114,'MEMÓRIA DE CALCULO'!$1:$1048576,15,)</f>
        <v>11</v>
      </c>
      <c r="G114" s="150">
        <f>VLOOKUP(A114,'MEMÓRIA DE CALCULO'!$1:$1048576,16,)</f>
        <v>66.2</v>
      </c>
      <c r="H114" s="186">
        <f t="shared" si="27"/>
        <v>83.65</v>
      </c>
      <c r="I114" s="186">
        <f t="shared" si="28"/>
        <v>920.15</v>
      </c>
      <c r="J114" s="187"/>
    </row>
    <row r="115" spans="1:10" ht="33.75">
      <c r="A115" s="123" t="s">
        <v>69</v>
      </c>
      <c r="B115" s="184" t="str">
        <f>VLOOKUP(A115,'MEMÓRIA DE CALCULO'!$1:$1048576,2,)</f>
        <v>EMLURB</v>
      </c>
      <c r="C115" s="184" t="str">
        <f>VLOOKUP(A115,'MEMÓRIA DE CALCULO'!$1:$1048576,3,)</f>
        <v xml:space="preserve">15.02.040 </v>
      </c>
      <c r="D115" s="185" t="str">
        <f>VLOOKUP(A115,'MEMÓRIA DE CALCULO'!$1:$1048576,4,)</f>
        <v xml:space="preserve">FORNECIMENTO DE BANCADA EM GRANITO NATURAL POLIDO CINZA ANDORINHA, COM 2CM DE ESPESSURA,INCLUSIVE TRANSPORTE, MONTAGEM E ASSENTAMENTO. </v>
      </c>
      <c r="E115" s="184" t="str">
        <f>VLOOKUP(A115,'MEMÓRIA DE CALCULO'!$1:$1048576,5,)</f>
        <v>M</v>
      </c>
      <c r="F115" s="150">
        <f>VLOOKUP(A115,'MEMÓRIA DE CALCULO'!$1:$1048576,15,)</f>
        <v>2.88</v>
      </c>
      <c r="G115" s="150">
        <f>VLOOKUP(A115,'MEMÓRIA DE CALCULO'!$1:$1048576,16,)</f>
        <v>300</v>
      </c>
      <c r="H115" s="186">
        <f t="shared" si="27"/>
        <v>379.08</v>
      </c>
      <c r="I115" s="186">
        <f t="shared" si="28"/>
        <v>1091.75</v>
      </c>
      <c r="J115" s="187"/>
    </row>
    <row r="116" spans="1:10" ht="22.5">
      <c r="A116" s="123" t="s">
        <v>70</v>
      </c>
      <c r="B116" s="184" t="str">
        <f>VLOOKUP(A116,'MEMÓRIA DE CALCULO'!$1:$1048576,2,)</f>
        <v>SINAPI</v>
      </c>
      <c r="C116" s="184">
        <f>VLOOKUP(A116,'MEMÓRIA DE CALCULO'!$1:$1048576,3,)</f>
        <v>86901</v>
      </c>
      <c r="D116" s="185" t="str">
        <f>VLOOKUP(A116,'MEMÓRIA DE CALCULO'!$1:$1048576,4,)</f>
        <v xml:space="preserve"> CUBA DE EMBUTIR OVAL EM LOUÇA BRANCA, 35 X 50CM OU EQUIVALENTE - FORNECIMENTO E INSTALAÇÃO. AF_01/2020</v>
      </c>
      <c r="E116" s="184" t="str">
        <f>VLOOKUP(A116,'MEMÓRIA DE CALCULO'!$1:$1048576,5,)</f>
        <v>UD</v>
      </c>
      <c r="F116" s="150">
        <f>VLOOKUP(A116,'MEMÓRIA DE CALCULO'!$1:$1048576,15,)</f>
        <v>4</v>
      </c>
      <c r="G116" s="150">
        <f>VLOOKUP(A116,'MEMÓRIA DE CALCULO'!$1:$1048576,16,)</f>
        <v>110.77</v>
      </c>
      <c r="H116" s="186">
        <f t="shared" si="27"/>
        <v>139.96</v>
      </c>
      <c r="I116" s="186">
        <f t="shared" si="28"/>
        <v>559.84</v>
      </c>
      <c r="J116" s="187"/>
    </row>
    <row r="117" spans="1:10" ht="33.75">
      <c r="A117" s="123" t="s">
        <v>71</v>
      </c>
      <c r="B117" s="184" t="str">
        <f>VLOOKUP(A117,'MEMÓRIA DE CALCULO'!$1:$1048576,2,)</f>
        <v>SINAPI</v>
      </c>
      <c r="C117" s="184">
        <f>VLOOKUP(A117,'MEMÓRIA DE CALCULO'!$1:$1048576,3,)</f>
        <v>86904</v>
      </c>
      <c r="D117" s="185" t="str">
        <f>VLOOKUP(A117,'MEMÓRIA DE CALCULO'!$1:$1048576,4,)</f>
        <v xml:space="preserve"> LAVATÓRIO LOUÇA BRANCA SUSPENSO, 29,5 X 39CM OU EQUIVALENTE, PADRÃO PO UN CR 
PULAR - FORNECIMENTO E INSTALAÇÃO. AF_01/2020</v>
      </c>
      <c r="E117" s="184" t="str">
        <f>VLOOKUP(A117,'MEMÓRIA DE CALCULO'!$1:$1048576,5,)</f>
        <v>UD</v>
      </c>
      <c r="F117" s="150">
        <f>VLOOKUP(A117,'MEMÓRIA DE CALCULO'!$1:$1048576,15,)</f>
        <v>5</v>
      </c>
      <c r="G117" s="150">
        <f>VLOOKUP(A117,'MEMÓRIA DE CALCULO'!$1:$1048576,16,)</f>
        <v>108.63</v>
      </c>
      <c r="H117" s="186">
        <f t="shared" si="27"/>
        <v>137.26</v>
      </c>
      <c r="I117" s="186">
        <f t="shared" si="28"/>
        <v>686.3</v>
      </c>
      <c r="J117" s="187"/>
    </row>
    <row r="118" spans="1:10" ht="33.75">
      <c r="A118" s="123" t="s">
        <v>72</v>
      </c>
      <c r="B118" s="184" t="str">
        <f>VLOOKUP(A118,'MEMÓRIA DE CALCULO'!$1:$1048576,2,)</f>
        <v>SINAPI</v>
      </c>
      <c r="C118" s="184">
        <f>VLOOKUP(A118,'MEMÓRIA DE CALCULO'!$1:$1048576,3,)</f>
        <v>86906</v>
      </c>
      <c r="D118" s="185" t="str">
        <f>VLOOKUP(A118,'MEMÓRIA DE CALCULO'!$1:$1048576,4,)</f>
        <v xml:space="preserve"> TORNEIRA CROMADA DE MESA, 1/2 OU 3/4, PARA LAVATÓRIO, PADRÃO POPULAR UN C 
- FORNECIMENTO E INSTALAÇÃO. AF_01/2020</v>
      </c>
      <c r="E118" s="184" t="str">
        <f>VLOOKUP(A118,'MEMÓRIA DE CALCULO'!$1:$1048576,5,)</f>
        <v>UD</v>
      </c>
      <c r="F118" s="150">
        <f>VLOOKUP(A118,'MEMÓRIA DE CALCULO'!$1:$1048576,15,)</f>
        <v>8</v>
      </c>
      <c r="G118" s="150">
        <f>VLOOKUP(A118,'MEMÓRIA DE CALCULO'!$1:$1048576,16,)</f>
        <v>63.38</v>
      </c>
      <c r="H118" s="186">
        <f t="shared" si="27"/>
        <v>80.08</v>
      </c>
      <c r="I118" s="186">
        <f t="shared" si="28"/>
        <v>640.64</v>
      </c>
      <c r="J118" s="187"/>
    </row>
    <row r="119" spans="1:10" ht="22.5">
      <c r="A119" s="123" t="s">
        <v>73</v>
      </c>
      <c r="B119" s="184" t="str">
        <f>VLOOKUP(A119,'MEMÓRIA DE CALCULO'!$1:$1048576,2,)</f>
        <v>EMLURB</v>
      </c>
      <c r="C119" s="184" t="str">
        <f>VLOOKUP(A119,'MEMÓRIA DE CALCULO'!$1:$1048576,3,)</f>
        <v>19.07.260</v>
      </c>
      <c r="D119" s="185" t="str">
        <f>VLOOKUP(A119,'MEMÓRIA DE CALCULO'!$1:$1048576,4,)</f>
        <v>Fornecimento de torneira de pressão para pia diâmetro 1/2", ref. 1159 c-39, Deca ou similar, inclusive fixação</v>
      </c>
      <c r="E119" s="184" t="str">
        <f>VLOOKUP(A119,'MEMÓRIA DE CALCULO'!$1:$1048576,5,)</f>
        <v>UD</v>
      </c>
      <c r="F119" s="150">
        <f>VLOOKUP(A119,'MEMÓRIA DE CALCULO'!$1:$1048576,15,)</f>
        <v>1</v>
      </c>
      <c r="G119" s="150">
        <f>VLOOKUP(A119,'MEMÓRIA DE CALCULO'!$1:$1048576,16,)</f>
        <v>108.99</v>
      </c>
      <c r="H119" s="186">
        <f t="shared" si="27"/>
        <v>137.71</v>
      </c>
      <c r="I119" s="186">
        <f t="shared" si="28"/>
        <v>137.71</v>
      </c>
      <c r="J119" s="187"/>
    </row>
    <row r="120" spans="1:10" ht="22.5">
      <c r="A120" s="123" t="s">
        <v>74</v>
      </c>
      <c r="B120" s="184" t="str">
        <f>VLOOKUP(A120,'MEMÓRIA DE CALCULO'!$1:$1048576,2,)</f>
        <v>EMLURB</v>
      </c>
      <c r="C120" s="184" t="str">
        <f>VLOOKUP(A120,'MEMÓRIA DE CALCULO'!$1:$1048576,3,)</f>
        <v>19.07.320</v>
      </c>
      <c r="D120" s="185" t="str">
        <f>VLOOKUP(A120,'MEMÓRIA DE CALCULO'!$1:$1048576,4,)</f>
        <v>Fornecimento de torneira amarela para jardim, diâmetro 3/4 pol., inclusive fixação.</v>
      </c>
      <c r="E120" s="184" t="str">
        <f>VLOOKUP(A120,'MEMÓRIA DE CALCULO'!$1:$1048576,5,)</f>
        <v>UD</v>
      </c>
      <c r="F120" s="150">
        <f>VLOOKUP(A120,'MEMÓRIA DE CALCULO'!$1:$1048576,15,)</f>
        <v>4</v>
      </c>
      <c r="G120" s="150">
        <f>VLOOKUP(A120,'MEMÓRIA DE CALCULO'!$1:$1048576,16,)</f>
        <v>29.84</v>
      </c>
      <c r="H120" s="186">
        <f t="shared" si="27"/>
        <v>37.700000000000003</v>
      </c>
      <c r="I120" s="186">
        <f t="shared" si="28"/>
        <v>150.80000000000001</v>
      </c>
      <c r="J120" s="187"/>
    </row>
    <row r="121" spans="1:10" ht="22.5">
      <c r="A121" s="123" t="s">
        <v>75</v>
      </c>
      <c r="B121" s="184" t="str">
        <f>VLOOKUP(A121,'MEMÓRIA DE CALCULO'!$1:$1048576,2,)</f>
        <v>SINAPI</v>
      </c>
      <c r="C121" s="184">
        <f>VLOOKUP(A121,'MEMÓRIA DE CALCULO'!$1:$1048576,3,)</f>
        <v>89986</v>
      </c>
      <c r="D121" s="185" t="str">
        <f>VLOOKUP(A121,'MEMÓRIA DE CALCULO'!$1:$1048576,4,)</f>
        <v xml:space="preserve"> REGISTRO DE GAVETA BRUTO, LATÃO, ROSCÁVEL, 1/2", COM ACABAMENTO E CANOPLA CROMADOS - FORNECIMENTO E INSTALAÇÃO. AF_08/2021</v>
      </c>
      <c r="E121" s="184" t="str">
        <f>VLOOKUP(A121,'MEMÓRIA DE CALCULO'!$1:$1048576,5,)</f>
        <v>UD</v>
      </c>
      <c r="F121" s="150">
        <f>VLOOKUP(A121,'MEMÓRIA DE CALCULO'!$1:$1048576,15,)</f>
        <v>2</v>
      </c>
      <c r="G121" s="150">
        <f>VLOOKUP(A121,'MEMÓRIA DE CALCULO'!$1:$1048576,16,)</f>
        <v>86.28</v>
      </c>
      <c r="H121" s="186">
        <f t="shared" si="27"/>
        <v>109.02</v>
      </c>
      <c r="I121" s="186">
        <f t="shared" si="28"/>
        <v>218.04</v>
      </c>
      <c r="J121" s="187"/>
    </row>
    <row r="122" spans="1:10" ht="33.75">
      <c r="A122" s="123" t="s">
        <v>76</v>
      </c>
      <c r="B122" s="184" t="str">
        <f>VLOOKUP(A122,'MEMÓRIA DE CALCULO'!$1:$1048576,2,)</f>
        <v>SINAPI</v>
      </c>
      <c r="C122" s="184">
        <f>VLOOKUP(A122,'MEMÓRIA DE CALCULO'!$1:$1048576,3,)</f>
        <v>89984</v>
      </c>
      <c r="D122" s="185" t="str">
        <f>VLOOKUP(A122,'MEMÓRIA DE CALCULO'!$1:$1048576,4,)</f>
        <v xml:space="preserve"> REGISTRO DE PRESSÃO BRUTO, LATÃO, ROSCÁVEL, 1/2", COM ACABAMENTO E CAN UN CR 
OPLA CROMADOS - FORNECIMENTO E INSTALAÇÃO. AF_08/2021</v>
      </c>
      <c r="E122" s="184" t="str">
        <f>VLOOKUP(A122,'MEMÓRIA DE CALCULO'!$1:$1048576,5,)</f>
        <v>UD</v>
      </c>
      <c r="F122" s="150">
        <f>VLOOKUP(A122,'MEMÓRIA DE CALCULO'!$1:$1048576,15,)</f>
        <v>2</v>
      </c>
      <c r="G122" s="150">
        <f>VLOOKUP(A122,'MEMÓRIA DE CALCULO'!$1:$1048576,16,)</f>
        <v>88.62</v>
      </c>
      <c r="H122" s="186">
        <f t="shared" si="27"/>
        <v>111.98</v>
      </c>
      <c r="I122" s="186">
        <f t="shared" si="28"/>
        <v>223.96</v>
      </c>
      <c r="J122" s="187"/>
    </row>
    <row r="123" spans="1:10" ht="33.75">
      <c r="A123" s="123" t="s">
        <v>77</v>
      </c>
      <c r="B123" s="184" t="str">
        <f>VLOOKUP(A123,'MEMÓRIA DE CALCULO'!$1:$1048576,2,)</f>
        <v>SINAPI</v>
      </c>
      <c r="C123" s="184">
        <f>VLOOKUP(A123,'MEMÓRIA DE CALCULO'!$1:$1048576,3,)</f>
        <v>100860</v>
      </c>
      <c r="D123" s="185" t="str">
        <f>VLOOKUP(A123,'MEMÓRIA DE CALCULO'!$1:$1048576,4,)</f>
        <v xml:space="preserve"> CHUVEIRO ELÉTRICO COMUM CORPO PLÁSTICO, TIPO DUCHA FORNECIMENTO E IN UN C 
STALAÇÃO. AF_01/2020</v>
      </c>
      <c r="E123" s="184" t="str">
        <f>VLOOKUP(A123,'MEMÓRIA DE CALCULO'!$1:$1048576,5,)</f>
        <v>UD</v>
      </c>
      <c r="F123" s="150">
        <f>VLOOKUP(A123,'MEMÓRIA DE CALCULO'!$1:$1048576,15,)</f>
        <v>2</v>
      </c>
      <c r="G123" s="150">
        <f>VLOOKUP(A123,'MEMÓRIA DE CALCULO'!$1:$1048576,16,)</f>
        <v>91.09</v>
      </c>
      <c r="H123" s="186">
        <f t="shared" si="27"/>
        <v>115.1</v>
      </c>
      <c r="I123" s="186">
        <f t="shared" si="28"/>
        <v>230.2</v>
      </c>
      <c r="J123" s="187"/>
    </row>
    <row r="124" spans="1:10" ht="33.75">
      <c r="A124" s="123" t="s">
        <v>151</v>
      </c>
      <c r="B124" s="184" t="str">
        <f>VLOOKUP(A124,'MEMÓRIA DE CALCULO'!$1:$1048576,2,)</f>
        <v>SINAPI</v>
      </c>
      <c r="C124" s="184">
        <f>VLOOKUP(A124,'MEMÓRIA DE CALCULO'!$1:$1048576,3,)</f>
        <v>89355</v>
      </c>
      <c r="D124" s="185" t="str">
        <f>VLOOKUP(A124,'MEMÓRIA DE CALCULO'!$1:$1048576,4,)</f>
        <v xml:space="preserve"> TUBO, PVC, SOLDÁVEL, DN 20MM, INSTALADO EM RAMAL OU SUB-RAMAL DE ÁGUA M CR 
- FORNECIMENTO E INSTALAÇÃO. AF_12/2014</v>
      </c>
      <c r="E124" s="184" t="str">
        <f>VLOOKUP(A124,'MEMÓRIA DE CALCULO'!$1:$1048576,5,)</f>
        <v>M</v>
      </c>
      <c r="F124" s="150">
        <f>VLOOKUP(A124,'MEMÓRIA DE CALCULO'!$1:$1048576,15,)</f>
        <v>36</v>
      </c>
      <c r="G124" s="150">
        <f>VLOOKUP(A124,'MEMÓRIA DE CALCULO'!$1:$1048576,16,)</f>
        <v>14.92</v>
      </c>
      <c r="H124" s="186">
        <f t="shared" si="27"/>
        <v>18.850000000000001</v>
      </c>
      <c r="I124" s="186">
        <f t="shared" si="28"/>
        <v>678.6</v>
      </c>
      <c r="J124" s="187"/>
    </row>
    <row r="125" spans="1:10" ht="33.75">
      <c r="A125" s="123" t="s">
        <v>152</v>
      </c>
      <c r="B125" s="184" t="str">
        <f>VLOOKUP(A125,'MEMÓRIA DE CALCULO'!$1:$1048576,2,)</f>
        <v>SINAPI</v>
      </c>
      <c r="C125" s="184">
        <f>VLOOKUP(A125,'MEMÓRIA DE CALCULO'!$1:$1048576,3,)</f>
        <v>89356</v>
      </c>
      <c r="D125" s="185" t="str">
        <f>VLOOKUP(A125,'MEMÓRIA DE CALCULO'!$1:$1048576,4,)</f>
        <v xml:space="preserve"> TUBO, PVC, SOLDÁVEL, DN 25MM, INSTALADO EM RAMAL OU SUB-RAMAL DE ÁGUA M CR 
- FORNECIMENTO E INSTALAÇÃO. AF_12/2014</v>
      </c>
      <c r="E125" s="184" t="str">
        <f>VLOOKUP(A125,'MEMÓRIA DE CALCULO'!$1:$1048576,5,)</f>
        <v>M</v>
      </c>
      <c r="F125" s="150">
        <f>VLOOKUP(A125,'MEMÓRIA DE CALCULO'!$1:$1048576,15,)</f>
        <v>36</v>
      </c>
      <c r="G125" s="150">
        <f>VLOOKUP(A125,'MEMÓRIA DE CALCULO'!$1:$1048576,16,)</f>
        <v>17.73</v>
      </c>
      <c r="H125" s="186">
        <f t="shared" si="27"/>
        <v>22.4</v>
      </c>
      <c r="I125" s="186">
        <f t="shared" si="28"/>
        <v>806.4</v>
      </c>
      <c r="J125" s="187"/>
    </row>
    <row r="126" spans="1:10" ht="33.75">
      <c r="A126" s="123" t="s">
        <v>153</v>
      </c>
      <c r="B126" s="184" t="str">
        <f>VLOOKUP(A126,'MEMÓRIA DE CALCULO'!$1:$1048576,2,)</f>
        <v>SINAPI</v>
      </c>
      <c r="C126" s="184">
        <f>VLOOKUP(A126,'MEMÓRIA DE CALCULO'!$1:$1048576,3,)</f>
        <v>94795</v>
      </c>
      <c r="D126" s="185" t="str">
        <f>VLOOKUP(A126,'MEMÓRIA DE CALCULO'!$1:$1048576,4,)</f>
        <v xml:space="preserve"> TORNEIRA DE BOIA PARA CAIXA D'ÁGUA, ROSCÁVEL, 1/2" - FORNECIMENTO E IN UN CR 
STALAÇÃO. AF_08/2021</v>
      </c>
      <c r="E126" s="184" t="str">
        <f>VLOOKUP(A126,'MEMÓRIA DE CALCULO'!$1:$1048576,5,)</f>
        <v>UD</v>
      </c>
      <c r="F126" s="150">
        <f>VLOOKUP(A126,'MEMÓRIA DE CALCULO'!$1:$1048576,15,)</f>
        <v>2</v>
      </c>
      <c r="G126" s="150">
        <f>VLOOKUP(A126,'MEMÓRIA DE CALCULO'!$1:$1048576,16,)</f>
        <v>28.32</v>
      </c>
      <c r="H126" s="186">
        <f t="shared" si="27"/>
        <v>35.78</v>
      </c>
      <c r="I126" s="186">
        <f t="shared" si="28"/>
        <v>71.56</v>
      </c>
      <c r="J126" s="187"/>
    </row>
    <row r="127" spans="1:10" ht="33.75">
      <c r="A127" s="123" t="s">
        <v>154</v>
      </c>
      <c r="B127" s="184" t="str">
        <f>VLOOKUP(A127,'MEMÓRIA DE CALCULO'!$1:$1048576,2,)</f>
        <v>SINAPI</v>
      </c>
      <c r="C127" s="184">
        <f>VLOOKUP(A127,'MEMÓRIA DE CALCULO'!$1:$1048576,3,)</f>
        <v>102137</v>
      </c>
      <c r="D127" s="185" t="str">
        <f>VLOOKUP(A127,'MEMÓRIA DE CALCULO'!$1:$1048576,4,)</f>
        <v xml:space="preserve"> CHAVE DE BOIA AUTOMÁTICA SUPERIOR/INFERIOR 15A/250V - FORNECIMENTO E I UN CR 
NSTALAÇÃO. AF_12/2020</v>
      </c>
      <c r="E127" s="184" t="str">
        <f>VLOOKUP(A127,'MEMÓRIA DE CALCULO'!$1:$1048576,5,)</f>
        <v>UD</v>
      </c>
      <c r="F127" s="150">
        <f>VLOOKUP(A127,'MEMÓRIA DE CALCULO'!$1:$1048576,15,)</f>
        <v>2</v>
      </c>
      <c r="G127" s="150">
        <f>VLOOKUP(A127,'MEMÓRIA DE CALCULO'!$1:$1048576,16,)</f>
        <v>66.040000000000006</v>
      </c>
      <c r="H127" s="186">
        <f t="shared" si="27"/>
        <v>83.44</v>
      </c>
      <c r="I127" s="186">
        <f t="shared" si="28"/>
        <v>166.88</v>
      </c>
      <c r="J127" s="187"/>
    </row>
    <row r="128" spans="1:10" ht="22.5">
      <c r="A128" s="123" t="s">
        <v>393</v>
      </c>
      <c r="B128" s="184" t="str">
        <f>VLOOKUP(A128,'MEMÓRIA DE CALCULO'!$1:$1048576,2,)</f>
        <v>COMPOSIÇÃO</v>
      </c>
      <c r="C128" s="184" t="str">
        <f>VLOOKUP(A128,'MEMÓRIA DE CALCULO'!$1:$1048576,3,)</f>
        <v>002</v>
      </c>
      <c r="D128" s="185" t="str">
        <f>VLOOKUP(A128,'MEMÓRIA DE CALCULO'!$1:$1048576,4,)</f>
        <v>INSTALAÇÃO DOS DUTOS DE REFIRGERAÇÃO E ELETRICA, DE AR CONDICIONADO TIPO SPLIT 12000 A 18000  Btus.</v>
      </c>
      <c r="E128" s="184" t="str">
        <f>VLOOKUP(A128,'MEMÓRIA DE CALCULO'!$1:$1048576,5,)</f>
        <v>UD</v>
      </c>
      <c r="F128" s="150">
        <f>VLOOKUP(A128,'MEMÓRIA DE CALCULO'!$1:$1048576,15,)</f>
        <v>6</v>
      </c>
      <c r="G128" s="150">
        <f>VLOOKUP(A128,'MEMÓRIA DE CALCULO'!$1:$1048576,16,)</f>
        <v>1523.3899999999999</v>
      </c>
      <c r="H128" s="186">
        <f t="shared" si="27"/>
        <v>1924.95</v>
      </c>
      <c r="I128" s="186">
        <f t="shared" si="28"/>
        <v>11549.7</v>
      </c>
      <c r="J128" s="187"/>
    </row>
    <row r="129" spans="1:10" ht="22.5">
      <c r="A129" s="123" t="s">
        <v>394</v>
      </c>
      <c r="B129" s="184" t="str">
        <f>VLOOKUP(A129,'MEMÓRIA DE CALCULO'!$1:$1048576,2,)</f>
        <v>COMPOSIÇÃO</v>
      </c>
      <c r="C129" s="184" t="str">
        <f>VLOOKUP(A129,'MEMÓRIA DE CALCULO'!$1:$1048576,3,)</f>
        <v>003</v>
      </c>
      <c r="D129" s="185" t="str">
        <f>VLOOKUP(A129,'MEMÓRIA DE CALCULO'!$1:$1048576,4,)</f>
        <v>INSTALAÇÃO DOS DUTOS DE REFIRGERAÇÃO E ELETRICA, DE AR CONDICIONADO TIPO SPLIT 48.000 a 60.000  Btus.</v>
      </c>
      <c r="E129" s="184" t="str">
        <f>VLOOKUP(A129,'MEMÓRIA DE CALCULO'!$1:$1048576,5,)</f>
        <v>UD</v>
      </c>
      <c r="F129" s="150">
        <f>VLOOKUP(A129,'MEMÓRIA DE CALCULO'!$1:$1048576,15,)</f>
        <v>8</v>
      </c>
      <c r="G129" s="150">
        <f>VLOOKUP(A129,'MEMÓRIA DE CALCULO'!$1:$1048576,16,)</f>
        <v>3081.5199999999995</v>
      </c>
      <c r="H129" s="186">
        <f t="shared" si="27"/>
        <v>3893.8</v>
      </c>
      <c r="I129" s="186">
        <f t="shared" si="28"/>
        <v>31150.400000000001</v>
      </c>
      <c r="J129" s="187"/>
    </row>
    <row r="130" spans="1:10" ht="12.75">
      <c r="A130" s="123"/>
      <c r="B130" s="184" t="str">
        <f>IFERROR(VLOOKUP(A130,'[2]MEMORIA DE CALCULO'!$A$1:$P$65536,2,FALSE),"")</f>
        <v/>
      </c>
      <c r="C130" s="184" t="str">
        <f>IFERROR(VLOOKUP(A130,'[2]MEMORIA DE CALCULO'!$A$1:$P$65536,3,FALSE),"")</f>
        <v/>
      </c>
      <c r="D130" s="185" t="str">
        <f>IFERROR(VLOOKUP(A130,'[2]MEMORIA DE CALCULO'!$A$1:$P$65536,4,FALSE),"")</f>
        <v/>
      </c>
      <c r="E130" s="184" t="str">
        <f>IFERROR(VLOOKUP(A130,'[2]MEMORIA DE CALCULO'!$A$1:$P$65536,5,FALSE),"")</f>
        <v/>
      </c>
      <c r="F130" s="150" t="str">
        <f>IFERROR(VLOOKUP(A130,'[2]MEMORIA DE CALCULO'!$A$1:$P$65536,15,FALSE),"")</f>
        <v/>
      </c>
      <c r="G130" s="150" t="str">
        <f>IFERROR(VLOOKUP(A130,'[2]MEMORIA DE CALCULO'!$A$1:$P$65536,16,FALSE),"")</f>
        <v/>
      </c>
      <c r="H130" s="186" t="str">
        <f t="shared" si="25"/>
        <v/>
      </c>
      <c r="I130" s="186" t="str">
        <f t="shared" si="26"/>
        <v/>
      </c>
      <c r="J130" s="187"/>
    </row>
    <row r="131" spans="1:10" ht="12.75">
      <c r="A131" s="175" t="s">
        <v>155</v>
      </c>
      <c r="B131" s="176"/>
      <c r="C131" s="177"/>
      <c r="D131" s="177" t="str">
        <f>VLOOKUP(A131,'MEMÓRIA DE CALCULO'!$1:$1048576,4,)</f>
        <v>DESTINO FINAL DE ESGOTO:</v>
      </c>
      <c r="E131" s="178"/>
      <c r="F131" s="179"/>
      <c r="G131" s="180"/>
      <c r="H131" s="181" t="s">
        <v>23</v>
      </c>
      <c r="I131" s="182">
        <f>SUM(I132:I134)</f>
        <v>13267.5</v>
      </c>
      <c r="J131" s="183"/>
    </row>
    <row r="132" spans="1:10" ht="33.75">
      <c r="A132" s="123" t="s">
        <v>156</v>
      </c>
      <c r="B132" s="184" t="str">
        <f>VLOOKUP(A132,'MEMÓRIA DE CALCULO'!$1:$1048576,2,)</f>
        <v>SINAPI</v>
      </c>
      <c r="C132" s="184">
        <f>VLOOKUP(A132,'MEMÓRIA DE CALCULO'!$1:$1048576,3,)</f>
        <v>98066</v>
      </c>
      <c r="D132" s="185" t="str">
        <f>VLOOKUP(A132,'MEMÓRIA DE CALCULO'!$1:$1048576,4,)</f>
        <v>TANQUE SÉPTICO RETANGULAR, EM ALVENARIA COM TIJOLOS CERÂMICOS MACIÇOS, DIMENSÕES INTERNAS: 1,0 X 2,0 X 1,4 M, VOLUME ÚTIL: 2000 L (PARA 5 CONTRIBUINTES). AF_05/2018</v>
      </c>
      <c r="E132" s="184" t="str">
        <f>VLOOKUP(A132,'MEMÓRIA DE CALCULO'!$1:$1048576,5,)</f>
        <v>UD</v>
      </c>
      <c r="F132" s="150">
        <f>VLOOKUP(A132,'MEMÓRIA DE CALCULO'!$1:$1048576,15,)</f>
        <v>1</v>
      </c>
      <c r="G132" s="150">
        <f>VLOOKUP(A132,'MEMÓRIA DE CALCULO'!$1:$1048576,16,)</f>
        <v>4465.42</v>
      </c>
      <c r="H132" s="186">
        <f t="shared" ref="H132:H134" si="29">IFERROR(TRUNC(SUM(G132*$K$8),2),"")</f>
        <v>5642.5</v>
      </c>
      <c r="I132" s="186">
        <f t="shared" ref="I132" si="30">IFERROR(TRUNC(H132*F132,2),"")</f>
        <v>5642.5</v>
      </c>
      <c r="J132" s="187"/>
    </row>
    <row r="133" spans="1:10" ht="33.75">
      <c r="A133" s="123" t="s">
        <v>157</v>
      </c>
      <c r="B133" s="184" t="str">
        <f>VLOOKUP(A133,'MEMÓRIA DE CALCULO'!$1:$1048576,2,)</f>
        <v>SINAPI</v>
      </c>
      <c r="C133" s="184">
        <f>VLOOKUP(A133,'MEMÓRIA DE CALCULO'!$1:$1048576,3,)</f>
        <v>98078</v>
      </c>
      <c r="D133" s="185" t="str">
        <f>VLOOKUP(A133,'MEMÓRIA DE CALCULO'!$1:$1048576,4,)</f>
        <v>SUMIDOURO RETANGULAR, EM ALVENARIA COM TIJOLOS CERÂMICOS MACIÇOS, DIMENSÕES INTERNAS: 0,8 X 1,4 X 3,0 M, ÁREA DE INFILTRAÇÃO: 13,2 M² (PARA5 CONTRIBUINTES). AF_05/2018</v>
      </c>
      <c r="E133" s="184" t="str">
        <f>VLOOKUP(A133,'MEMÓRIA DE CALCULO'!$1:$1048576,5,)</f>
        <v>UD</v>
      </c>
      <c r="F133" s="150">
        <f>VLOOKUP(A133,'MEMÓRIA DE CALCULO'!$1:$1048576,15,)</f>
        <v>1</v>
      </c>
      <c r="G133" s="150">
        <f>VLOOKUP(A133,'MEMÓRIA DE CALCULO'!$1:$1048576,16,)</f>
        <v>3595.56</v>
      </c>
      <c r="H133" s="186">
        <f t="shared" si="29"/>
        <v>4543.34</v>
      </c>
      <c r="I133" s="186">
        <f t="shared" ref="I133:I134" si="31">IFERROR(TRUNC(H133*F133,2),"")</f>
        <v>4543.34</v>
      </c>
      <c r="J133" s="187"/>
    </row>
    <row r="134" spans="1:10" ht="33.75">
      <c r="A134" s="123" t="s">
        <v>158</v>
      </c>
      <c r="B134" s="184" t="str">
        <f>VLOOKUP(A134,'MEMÓRIA DE CALCULO'!$1:$1048576,2,)</f>
        <v>SINAPI</v>
      </c>
      <c r="C134" s="184">
        <f>VLOOKUP(A134,'MEMÓRIA DE CALCULO'!$1:$1048576,3,)</f>
        <v>101806</v>
      </c>
      <c r="D134" s="185" t="str">
        <f>VLOOKUP(A134,'MEMÓRIA DE CALCULO'!$1:$1048576,4,)</f>
        <v>CAIXA ENTERRADA DISTRIBUIDORA DE VAZÃO (SUMIDOUROS MÚLTIPLOS), RETANGULAR, EM ALVENARIA COM TIJOLOS MACIÇOS, DIMENSÕES INTERNAS: 0,60 X 0,60X 0,50 M. AF_12/2020</v>
      </c>
      <c r="E134" s="184" t="str">
        <f>VLOOKUP(A134,'MEMÓRIA DE CALCULO'!$1:$1048576,5,)</f>
        <v>UD</v>
      </c>
      <c r="F134" s="150">
        <f>VLOOKUP(A134,'MEMÓRIA DE CALCULO'!$1:$1048576,15,)</f>
        <v>6</v>
      </c>
      <c r="G134" s="150">
        <f>VLOOKUP(A134,'MEMÓRIA DE CALCULO'!$1:$1048576,16,)</f>
        <v>406.47</v>
      </c>
      <c r="H134" s="186">
        <f t="shared" si="29"/>
        <v>513.61</v>
      </c>
      <c r="I134" s="186">
        <f t="shared" si="31"/>
        <v>3081.66</v>
      </c>
      <c r="J134" s="187"/>
    </row>
    <row r="135" spans="1:10" ht="12.75">
      <c r="A135" s="123"/>
      <c r="B135" s="184" t="str">
        <f>IFERROR(VLOOKUP(A135,'[2]MEMORIA DE CALCULO'!$A$1:$P$65536,2,FALSE),"")</f>
        <v/>
      </c>
      <c r="C135" s="184" t="str">
        <f>IFERROR(VLOOKUP(A135,'[2]MEMORIA DE CALCULO'!$A$1:$P$65536,3,FALSE),"")</f>
        <v/>
      </c>
      <c r="D135" s="185" t="str">
        <f>IFERROR(VLOOKUP(A135,'[2]MEMORIA DE CALCULO'!$A$1:$P$65536,4,FALSE),"")</f>
        <v/>
      </c>
      <c r="E135" s="184" t="str">
        <f>IFERROR(VLOOKUP(A135,'[2]MEMORIA DE CALCULO'!$A$1:$P$65536,5,FALSE),"")</f>
        <v/>
      </c>
      <c r="F135" s="150" t="str">
        <f>IFERROR(VLOOKUP(A135,'[2]MEMORIA DE CALCULO'!$A$1:$P$65536,15,FALSE),"")</f>
        <v/>
      </c>
      <c r="G135" s="150" t="str">
        <f>IFERROR(VLOOKUP(A135,'[2]MEMORIA DE CALCULO'!$A$1:$P$65536,16,FALSE),"")</f>
        <v/>
      </c>
      <c r="H135" s="186" t="str">
        <f t="shared" ref="H135" si="32">IFERROR(TRUNC(SUM(G135*$K$8),2),"")</f>
        <v/>
      </c>
      <c r="I135" s="186" t="str">
        <f t="shared" ref="I135" si="33">IFERROR(TRUNC(H135*F135,2),"")</f>
        <v/>
      </c>
      <c r="J135" s="187"/>
    </row>
    <row r="136" spans="1:10" ht="12.75">
      <c r="A136" s="175" t="s">
        <v>159</v>
      </c>
      <c r="B136" s="176"/>
      <c r="C136" s="177"/>
      <c r="D136" s="177" t="str">
        <f>VLOOKUP(A136,'MEMÓRIA DE CALCULO'!$1:$1048576,4,)</f>
        <v>URBANIZAÇÃO/ PAISAGISMO:</v>
      </c>
      <c r="E136" s="178"/>
      <c r="F136" s="179"/>
      <c r="G136" s="180"/>
      <c r="H136" s="181" t="s">
        <v>23</v>
      </c>
      <c r="I136" s="182">
        <f>SUM(I137:I146)</f>
        <v>31212.02</v>
      </c>
      <c r="J136" s="183"/>
    </row>
    <row r="137" spans="1:10" ht="45">
      <c r="A137" s="123" t="s">
        <v>160</v>
      </c>
      <c r="B137" s="184" t="str">
        <f>VLOOKUP(A137,'MEMÓRIA DE CALCULO'!$1:$1048576,2,)</f>
        <v>EMLURB</v>
      </c>
      <c r="C137" s="184" t="str">
        <f>VLOOKUP(A137,'MEMÓRIA DE CALCULO'!$1:$1048576,3,)</f>
        <v>17.04.020</v>
      </c>
      <c r="D137" s="185" t="str">
        <f>VLOOKUP(A137,'MEMÓRIA DE CALCULO'!$1:$1048576,4,)</f>
        <v>Construcao de banco mureta em concreto armado, apoiado em alvenaria de 1 vez chapiscada e revestida,sobre base de concreto armado, inclusive escavacao, reaterro e remocao.(mod.AV-27/2000 opcao 02)</v>
      </c>
      <c r="E137" s="184" t="str">
        <f>VLOOKUP(A137,'MEMÓRIA DE CALCULO'!$1:$1048576,5,)</f>
        <v>M</v>
      </c>
      <c r="F137" s="150">
        <f>VLOOKUP(A137,'MEMÓRIA DE CALCULO'!$1:$1048576,15,)</f>
        <v>16.350000000000001</v>
      </c>
      <c r="G137" s="150">
        <f>VLOOKUP(A137,'MEMÓRIA DE CALCULO'!$1:$1048576,16,)</f>
        <v>285.64999999999998</v>
      </c>
      <c r="H137" s="186">
        <f t="shared" ref="H137:H153" si="34">IFERROR(TRUNC(SUM(G137*$K$8),2),"")</f>
        <v>360.94</v>
      </c>
      <c r="I137" s="186">
        <f t="shared" ref="I137" si="35">IFERROR(TRUNC(H137*F137,2),"")</f>
        <v>5901.36</v>
      </c>
      <c r="J137" s="187"/>
    </row>
    <row r="138" spans="1:10" ht="12.75">
      <c r="A138" s="123" t="s">
        <v>163</v>
      </c>
      <c r="B138" s="184" t="str">
        <f>VLOOKUP(A138,'MEMÓRIA DE CALCULO'!$1:$1048576,2,)</f>
        <v>SINAPI</v>
      </c>
      <c r="C138" s="184">
        <f>VLOOKUP(A138,'MEMÓRIA DE CALCULO'!$1:$1048576,3,)</f>
        <v>98520</v>
      </c>
      <c r="D138" s="185" t="str">
        <f>VLOOKUP(A138,'MEMÓRIA DE CALCULO'!$1:$1048576,4,)</f>
        <v>APLICAÇÃO DE ADUBO EM SOLO. AF_05/2018</v>
      </c>
      <c r="E138" s="184" t="str">
        <f>VLOOKUP(A138,'MEMÓRIA DE CALCULO'!$1:$1048576,5,)</f>
        <v>M²</v>
      </c>
      <c r="F138" s="150">
        <f>VLOOKUP(A138,'MEMÓRIA DE CALCULO'!$1:$1048576,15,)</f>
        <v>28.4</v>
      </c>
      <c r="G138" s="150">
        <f>VLOOKUP(A138,'MEMÓRIA DE CALCULO'!$1:$1048576,16,)</f>
        <v>3.4</v>
      </c>
      <c r="H138" s="186">
        <f t="shared" si="34"/>
        <v>4.29</v>
      </c>
      <c r="I138" s="186">
        <f t="shared" ref="I138:I146" si="36">IFERROR(TRUNC(H138*F138,2),"")</f>
        <v>121.83</v>
      </c>
      <c r="J138" s="187"/>
    </row>
    <row r="139" spans="1:10" ht="12.75">
      <c r="A139" s="123" t="s">
        <v>164</v>
      </c>
      <c r="B139" s="184" t="str">
        <f>VLOOKUP(A139,'MEMÓRIA DE CALCULO'!$1:$1048576,2,)</f>
        <v>SINAPI</v>
      </c>
      <c r="C139" s="184">
        <f>VLOOKUP(A139,'MEMÓRIA DE CALCULO'!$1:$1048576,3,)</f>
        <v>98504</v>
      </c>
      <c r="D139" s="185" t="str">
        <f>VLOOKUP(A139,'MEMÓRIA DE CALCULO'!$1:$1048576,4,)</f>
        <v>PLANTIO DE GRAMA EM PLACAS. AF_05/2018</v>
      </c>
      <c r="E139" s="184" t="str">
        <f>VLOOKUP(A139,'MEMÓRIA DE CALCULO'!$1:$1048576,5,)</f>
        <v>M²</v>
      </c>
      <c r="F139" s="150">
        <f>VLOOKUP(A139,'MEMÓRIA DE CALCULO'!$1:$1048576,15,)</f>
        <v>28.4</v>
      </c>
      <c r="G139" s="150">
        <f>VLOOKUP(A139,'MEMÓRIA DE CALCULO'!$1:$1048576,16,)</f>
        <v>11.6</v>
      </c>
      <c r="H139" s="186">
        <f t="shared" si="34"/>
        <v>14.65</v>
      </c>
      <c r="I139" s="186">
        <f t="shared" si="36"/>
        <v>416.06</v>
      </c>
      <c r="J139" s="187"/>
    </row>
    <row r="140" spans="1:10" ht="12.75">
      <c r="A140" s="123" t="s">
        <v>165</v>
      </c>
      <c r="B140" s="184" t="str">
        <f>VLOOKUP(A140,'MEMÓRIA DE CALCULO'!$1:$1048576,2,)</f>
        <v>SINAPI</v>
      </c>
      <c r="C140" s="184">
        <f>VLOOKUP(A140,'MEMÓRIA DE CALCULO'!$1:$1048576,3,)</f>
        <v>98509</v>
      </c>
      <c r="D140" s="185" t="str">
        <f>VLOOKUP(A140,'MEMÓRIA DE CALCULO'!$1:$1048576,4,)</f>
        <v>PLANTIO DE ARBUSTO OU CERCA VIVA. AF_05/2018</v>
      </c>
      <c r="E140" s="184" t="str">
        <f>VLOOKUP(A140,'MEMÓRIA DE CALCULO'!$1:$1048576,5,)</f>
        <v>UD</v>
      </c>
      <c r="F140" s="150">
        <f>VLOOKUP(A140,'MEMÓRIA DE CALCULO'!$1:$1048576,15,)</f>
        <v>200</v>
      </c>
      <c r="G140" s="150">
        <f>VLOOKUP(A140,'MEMÓRIA DE CALCULO'!$1:$1048576,16,)</f>
        <v>55.6</v>
      </c>
      <c r="H140" s="186">
        <f t="shared" si="34"/>
        <v>70.25</v>
      </c>
      <c r="I140" s="186">
        <f t="shared" si="36"/>
        <v>14050</v>
      </c>
      <c r="J140" s="187"/>
    </row>
    <row r="141" spans="1:10" ht="22.5">
      <c r="A141" s="123" t="s">
        <v>166</v>
      </c>
      <c r="B141" s="184" t="str">
        <f>VLOOKUP(A141,'MEMÓRIA DE CALCULO'!$1:$1048576,2,)</f>
        <v>SINAPI</v>
      </c>
      <c r="C141" s="184">
        <f>VLOOKUP(A141,'MEMÓRIA DE CALCULO'!$1:$1048576,3,)</f>
        <v>98516</v>
      </c>
      <c r="D141" s="185" t="str">
        <f>VLOOKUP(A141,'MEMÓRIA DE CALCULO'!$1:$1048576,4,)</f>
        <v>PLANTIO DE PALMEIRA COM ALTURA DE MUDA MENOR OU IGUAL A 2,00 M. AF_05/2018</v>
      </c>
      <c r="E141" s="184" t="str">
        <f>VLOOKUP(A141,'MEMÓRIA DE CALCULO'!$1:$1048576,5,)</f>
        <v>UD</v>
      </c>
      <c r="F141" s="150">
        <f>VLOOKUP(A141,'MEMÓRIA DE CALCULO'!$1:$1048576,15,)</f>
        <v>6</v>
      </c>
      <c r="G141" s="150">
        <f>VLOOKUP(A141,'MEMÓRIA DE CALCULO'!$1:$1048576,16,)</f>
        <v>338.42</v>
      </c>
      <c r="H141" s="186">
        <f t="shared" si="34"/>
        <v>427.62</v>
      </c>
      <c r="I141" s="186">
        <f t="shared" si="36"/>
        <v>2565.7199999999998</v>
      </c>
      <c r="J141" s="187"/>
    </row>
    <row r="142" spans="1:10" ht="45">
      <c r="A142" s="123" t="s">
        <v>167</v>
      </c>
      <c r="B142" s="184" t="str">
        <f>VLOOKUP(A142,'MEMÓRIA DE CALCULO'!$1:$1048576,2,)</f>
        <v>SINAPI</v>
      </c>
      <c r="C142" s="184">
        <f>VLOOKUP(A142,'MEMÓRIA DE CALCULO'!$1:$1048576,3,)</f>
        <v>94279</v>
      </c>
      <c r="D142" s="185" t="str">
        <f>VLOOKUP(A142,'MEMÓRIA DE CALCULO'!$1:$1048576,4,)</f>
        <v>ASSENTAMENTO DE GUIA (MEIO-FIO) EM TRECHO RETO, CONFECCIONADA EM CONCRETO PRÉ-FABRICADO, DIMENSÕES 39X6,5X6,5X19 CM (COMPRIMENTO X BASE INFERIOR X BASE SUPERIOR X ALTURA), PARA DELIMITAÇÃO DE JARDINS, PRAÇAS OU PASSEIOS. AF_05/2016</v>
      </c>
      <c r="E142" s="184" t="str">
        <f>VLOOKUP(A142,'MEMÓRIA DE CALCULO'!$1:$1048576,5,)</f>
        <v>M</v>
      </c>
      <c r="F142" s="150">
        <f>VLOOKUP(A142,'MEMÓRIA DE CALCULO'!$1:$1048576,15,)</f>
        <v>18.5</v>
      </c>
      <c r="G142" s="150">
        <f>VLOOKUP(A142,'MEMÓRIA DE CALCULO'!$1:$1048576,16,)</f>
        <v>40.54</v>
      </c>
      <c r="H142" s="186">
        <f t="shared" si="34"/>
        <v>51.22</v>
      </c>
      <c r="I142" s="186">
        <f t="shared" si="36"/>
        <v>947.57</v>
      </c>
      <c r="J142" s="187"/>
    </row>
    <row r="143" spans="1:10" ht="22.5">
      <c r="A143" s="123" t="s">
        <v>168</v>
      </c>
      <c r="B143" s="184" t="str">
        <f>VLOOKUP(A143,'MEMÓRIA DE CALCULO'!$1:$1048576,2,)</f>
        <v>SINAPI</v>
      </c>
      <c r="C143" s="184">
        <f>VLOOKUP(A143,'MEMÓRIA DE CALCULO'!$1:$1048576,3,)</f>
        <v>100619</v>
      </c>
      <c r="D143" s="185" t="str">
        <f>VLOOKUP(A143,'MEMÓRIA DE CALCULO'!$1:$1048576,4,)</f>
        <v>POSTE DECORATIVO PARA JARDIM EM AÇO TUBULAR, H = *2,5* M, SEM LUMINÁRIA - FORNECIMENTO E INSTALAÇÃO. AF_11/2019</v>
      </c>
      <c r="E143" s="184" t="str">
        <f>VLOOKUP(A143,'MEMÓRIA DE CALCULO'!$1:$1048576,5,)</f>
        <v>UD</v>
      </c>
      <c r="F143" s="150">
        <f>VLOOKUP(A143,'MEMÓRIA DE CALCULO'!$1:$1048576,15,)</f>
        <v>8</v>
      </c>
      <c r="G143" s="150">
        <f>VLOOKUP(A143,'MEMÓRIA DE CALCULO'!$1:$1048576,16,)</f>
        <v>587.48</v>
      </c>
      <c r="H143" s="186">
        <f t="shared" si="34"/>
        <v>742.33</v>
      </c>
      <c r="I143" s="186">
        <f t="shared" si="36"/>
        <v>5938.64</v>
      </c>
      <c r="J143" s="187"/>
    </row>
    <row r="144" spans="1:10" ht="33.75">
      <c r="A144" s="123" t="s">
        <v>169</v>
      </c>
      <c r="B144" s="184" t="str">
        <f>VLOOKUP(A144,'MEMÓRIA DE CALCULO'!$1:$1048576,2,)</f>
        <v>EMLURB</v>
      </c>
      <c r="C144" s="184" t="str">
        <f>VLOOKUP(A144,'MEMÓRIA DE CALCULO'!$1:$1048576,3,)</f>
        <v>18.13.120</v>
      </c>
      <c r="D144" s="185" t="str">
        <f>VLOOKUP(A144,'MEMÓRIA DE CALCULO'!$1:$1048576,4,)</f>
        <v xml:space="preserve">Eletroduto de PVC rígido rosqueável de 3/4 pol., com luva de rosca interna, assentado em valas com profundidade de 0,60m, inclusive escavação e reaterro. </v>
      </c>
      <c r="E144" s="184" t="str">
        <f>VLOOKUP(A144,'MEMÓRIA DE CALCULO'!$1:$1048576,5,)</f>
        <v>M</v>
      </c>
      <c r="F144" s="150">
        <f>VLOOKUP(A144,'MEMÓRIA DE CALCULO'!$1:$1048576,15,)</f>
        <v>18</v>
      </c>
      <c r="G144" s="150">
        <f>VLOOKUP(A144,'MEMÓRIA DE CALCULO'!$1:$1048576,16,)</f>
        <v>19.93</v>
      </c>
      <c r="H144" s="186">
        <f t="shared" si="34"/>
        <v>25.18</v>
      </c>
      <c r="I144" s="186">
        <f t="shared" si="36"/>
        <v>453.24</v>
      </c>
      <c r="J144" s="187"/>
    </row>
    <row r="145" spans="1:13" ht="33.75">
      <c r="A145" s="123" t="s">
        <v>170</v>
      </c>
      <c r="B145" s="184" t="str">
        <f>VLOOKUP(A145,'MEMÓRIA DE CALCULO'!$1:$1048576,2,)</f>
        <v>EMLURB</v>
      </c>
      <c r="C145" s="184" t="str">
        <f>VLOOKUP(A145,'MEMÓRIA DE CALCULO'!$1:$1048576,3,)</f>
        <v>18.19.030</v>
      </c>
      <c r="D145" s="185" t="str">
        <f>VLOOKUP(A145,'MEMÓRIA DE CALCULO'!$1:$1048576,4,)</f>
        <v>Cabo de cobre, têmpera mole, encordoamento classe 2, isolamento de PVC - 70C, tipo BWF, 750V foreplast ou similar, S.M. - 4 MM2, inclusive instalação em eletroduto.</v>
      </c>
      <c r="E145" s="184" t="str">
        <f>VLOOKUP(A145,'MEMÓRIA DE CALCULO'!$1:$1048576,5,)</f>
        <v>M</v>
      </c>
      <c r="F145" s="150">
        <f>VLOOKUP(A145,'MEMÓRIA DE CALCULO'!$1:$1048576,15,)</f>
        <v>36</v>
      </c>
      <c r="G145" s="150">
        <f>VLOOKUP(A145,'MEMÓRIA DE CALCULO'!$1:$1048576,16,)</f>
        <v>5.45</v>
      </c>
      <c r="H145" s="186">
        <f t="shared" si="34"/>
        <v>6.88</v>
      </c>
      <c r="I145" s="186">
        <f t="shared" si="36"/>
        <v>247.68</v>
      </c>
      <c r="J145" s="187"/>
    </row>
    <row r="146" spans="1:13" ht="45">
      <c r="A146" s="123" t="s">
        <v>171</v>
      </c>
      <c r="B146" s="184" t="str">
        <f>VLOOKUP(A146,'MEMÓRIA DE CALCULO'!$1:$1048576,2,)</f>
        <v>EMLURB</v>
      </c>
      <c r="C146" s="184" t="str">
        <f>VLOOKUP(A146,'MEMÓRIA DE CALCULO'!$1:$1048576,3,)</f>
        <v>18.24.010</v>
      </c>
      <c r="D146" s="185" t="str">
        <f>VLOOKUP(A146,'MEMÓRIA DE CALCULO'!$1:$1048576,4,)</f>
        <v>Caixa de passagem subterranea com dimensoes internas 0,40 x 0,40 m, altura 0,60 m,sobre camada de brita com 0.10 m de espessura, paredes em alvenaria e laje de tampa em concreto armado, inclusive escavacao, remocao e reaterro.</v>
      </c>
      <c r="E146" s="184" t="str">
        <f>VLOOKUP(A146,'MEMÓRIA DE CALCULO'!$1:$1048576,5,)</f>
        <v>UD</v>
      </c>
      <c r="F146" s="150">
        <f>VLOOKUP(A146,'MEMÓRIA DE CALCULO'!$1:$1048576,15,)</f>
        <v>4</v>
      </c>
      <c r="G146" s="150">
        <f>VLOOKUP(A146,'MEMÓRIA DE CALCULO'!$1:$1048576,16,)</f>
        <v>112.76</v>
      </c>
      <c r="H146" s="186">
        <f t="shared" si="34"/>
        <v>142.47999999999999</v>
      </c>
      <c r="I146" s="186">
        <f t="shared" si="36"/>
        <v>569.91999999999996</v>
      </c>
      <c r="J146" s="187"/>
    </row>
    <row r="147" spans="1:13" ht="12.75">
      <c r="A147" s="123"/>
      <c r="B147" s="184"/>
      <c r="C147" s="184"/>
      <c r="D147" s="185"/>
      <c r="E147" s="184"/>
      <c r="F147" s="150"/>
      <c r="G147" s="150"/>
      <c r="H147" s="186"/>
      <c r="I147" s="186"/>
      <c r="J147" s="187"/>
    </row>
    <row r="148" spans="1:13" ht="12.75">
      <c r="A148" s="175" t="s">
        <v>176</v>
      </c>
      <c r="B148" s="176"/>
      <c r="C148" s="177"/>
      <c r="D148" s="177" t="str">
        <f>VLOOKUP(A148,'MEMÓRIA DE CALCULO'!$1:$1048576,4,)</f>
        <v>DIVERSOS</v>
      </c>
      <c r="E148" s="178"/>
      <c r="F148" s="179"/>
      <c r="G148" s="180"/>
      <c r="H148" s="181" t="s">
        <v>23</v>
      </c>
      <c r="I148" s="182">
        <f>SUM(I149:I153)</f>
        <v>12494.720000000001</v>
      </c>
      <c r="J148" s="183"/>
    </row>
    <row r="149" spans="1:13" ht="33.75">
      <c r="A149" s="123" t="s">
        <v>177</v>
      </c>
      <c r="B149" s="184" t="str">
        <f>VLOOKUP(A149,'MEMÓRIA DE CALCULO'!$1:$1048576,2,)</f>
        <v>SINAPI</v>
      </c>
      <c r="C149" s="184">
        <f>VLOOKUP(A149,'MEMÓRIA DE CALCULO'!$1:$1048576,3,)</f>
        <v>100863</v>
      </c>
      <c r="D149" s="185" t="str">
        <f>VLOOKUP(A149,'MEMÓRIA DE CALCULO'!$1:$1048576,4,)</f>
        <v>BARRA DE APOIO EM "L", EM ACO INOX POLIDO 70 X 70 CM, FIXADA NA PAREDE UN AS 
- FORNECIMENTO E INSTALACAO. AF_01/202</v>
      </c>
      <c r="E149" s="184" t="str">
        <f>VLOOKUP(A149,'MEMÓRIA DE CALCULO'!$1:$1048576,5,)</f>
        <v>UD</v>
      </c>
      <c r="F149" s="150">
        <f>VLOOKUP(A149,'MEMÓRIA DE CALCULO'!$1:$1048576,15,)</f>
        <v>8</v>
      </c>
      <c r="G149" s="150">
        <f>VLOOKUP(A149,'MEMÓRIA DE CALCULO'!$1:$1048576,16,)</f>
        <v>508.14</v>
      </c>
      <c r="H149" s="186">
        <f t="shared" si="34"/>
        <v>642.08000000000004</v>
      </c>
      <c r="I149" s="186">
        <f t="shared" ref="I149:I153" si="37">IFERROR(TRUNC(H149*F149,2),"")</f>
        <v>5136.6400000000003</v>
      </c>
      <c r="J149" s="187"/>
    </row>
    <row r="150" spans="1:13" ht="22.5">
      <c r="A150" s="123" t="s">
        <v>178</v>
      </c>
      <c r="B150" s="184" t="str">
        <f>VLOOKUP(A150,'MEMÓRIA DE CALCULO'!$1:$1048576,2,)</f>
        <v>SINAPI</v>
      </c>
      <c r="C150" s="184">
        <f>VLOOKUP(A150,'MEMÓRIA DE CALCULO'!$1:$1048576,3,)</f>
        <v>101908</v>
      </c>
      <c r="D150" s="185" t="str">
        <f>VLOOKUP(A150,'MEMÓRIA DE CALCULO'!$1:$1048576,4,)</f>
        <v>EXTINTOR DE INCÊNDIO PORTÁTIL COM CARGA DE PQS DE 4 KG, CLASSE BC - FORNECIMENTO E INSTALAÇÃO. AF_10/2020_P</v>
      </c>
      <c r="E150" s="184" t="str">
        <f>VLOOKUP(A150,'MEMÓRIA DE CALCULO'!$1:$1048576,5,)</f>
        <v>UD</v>
      </c>
      <c r="F150" s="150">
        <f>VLOOKUP(A150,'MEMÓRIA DE CALCULO'!$1:$1048576,15,)</f>
        <v>6</v>
      </c>
      <c r="G150" s="150">
        <f>VLOOKUP(A150,'MEMÓRIA DE CALCULO'!$1:$1048576,16,)</f>
        <v>224.46</v>
      </c>
      <c r="H150" s="186">
        <f t="shared" si="34"/>
        <v>283.62</v>
      </c>
      <c r="I150" s="186">
        <f t="shared" si="37"/>
        <v>1701.72</v>
      </c>
      <c r="J150" s="187"/>
    </row>
    <row r="151" spans="1:13" ht="22.5">
      <c r="A151" s="123" t="s">
        <v>179</v>
      </c>
      <c r="B151" s="184" t="str">
        <f>VLOOKUP(A151,'MEMÓRIA DE CALCULO'!$1:$1048576,2,)</f>
        <v>SINAPI</v>
      </c>
      <c r="C151" s="184">
        <f>VLOOKUP(A151,'MEMÓRIA DE CALCULO'!$1:$1048576,3,)</f>
        <v>101905</v>
      </c>
      <c r="D151" s="185" t="str">
        <f>VLOOKUP(A151,'MEMÓRIA DE CALCULO'!$1:$1048576,4,)</f>
        <v>EXTINTOR DE INCÊNDIO PORTÁTIL COM CARGA DE ÁGUA PRESSURIZADA DE 10 L, CLASSE A - FORNECIMENTO E INSTALAÇÃO. AF_10/2020_P</v>
      </c>
      <c r="E151" s="184" t="str">
        <f>VLOOKUP(A151,'MEMÓRIA DE CALCULO'!$1:$1048576,5,)</f>
        <v>UD</v>
      </c>
      <c r="F151" s="150">
        <f>VLOOKUP(A151,'MEMÓRIA DE CALCULO'!$1:$1048576,15,)</f>
        <v>3</v>
      </c>
      <c r="G151" s="150">
        <f>VLOOKUP(A151,'MEMÓRIA DE CALCULO'!$1:$1048576,16,)</f>
        <v>231.53</v>
      </c>
      <c r="H151" s="186">
        <f t="shared" si="34"/>
        <v>292.56</v>
      </c>
      <c r="I151" s="186">
        <f t="shared" si="37"/>
        <v>877.68</v>
      </c>
      <c r="J151" s="187"/>
    </row>
    <row r="152" spans="1:13" ht="22.5">
      <c r="A152" s="123" t="s">
        <v>180</v>
      </c>
      <c r="B152" s="184" t="str">
        <f>VLOOKUP(A152,'MEMÓRIA DE CALCULO'!$1:$1048576,2,)</f>
        <v>SINAPI</v>
      </c>
      <c r="C152" s="184">
        <f>VLOOKUP(A152,'MEMÓRIA DE CALCULO'!$1:$1048576,3,)</f>
        <v>99855</v>
      </c>
      <c r="D152" s="185" t="str">
        <f>VLOOKUP(A152,'MEMÓRIA DE CALCULO'!$1:$1048576,4,)</f>
        <v>CORRIMÃO SIMPLES, DIÂMETRO EXTERNO = 1 1/2", EM AÇO GALVANIZADO. AF_04</v>
      </c>
      <c r="E152" s="184" t="str">
        <f>VLOOKUP(A152,'MEMÓRIA DE CALCULO'!$1:$1048576,5,)</f>
        <v>M</v>
      </c>
      <c r="F152" s="150">
        <f>VLOOKUP(A152,'MEMÓRIA DE CALCULO'!$1:$1048576,15,)</f>
        <v>31.5</v>
      </c>
      <c r="G152" s="150">
        <f>VLOOKUP(A152,'MEMÓRIA DE CALCULO'!$1:$1048576,16,)</f>
        <v>103.51</v>
      </c>
      <c r="H152" s="186">
        <f t="shared" si="34"/>
        <v>130.79</v>
      </c>
      <c r="I152" s="186">
        <f t="shared" si="37"/>
        <v>4119.88</v>
      </c>
      <c r="J152" s="187"/>
    </row>
    <row r="153" spans="1:13" ht="12.75">
      <c r="A153" s="123" t="s">
        <v>181</v>
      </c>
      <c r="B153" s="184" t="str">
        <f>VLOOKUP(A153,'MEMÓRIA DE CALCULO'!$1:$1048576,2,)</f>
        <v>SEDUC</v>
      </c>
      <c r="C153" s="184" t="str">
        <f>VLOOKUP(A153,'MEMÓRIA DE CALCULO'!$1:$1048576,3,)</f>
        <v xml:space="preserve">25.01.071 </v>
      </c>
      <c r="D153" s="185" t="str">
        <f>VLOOKUP(A153,'MEMÓRIA DE CALCULO'!$1:$1048576,4,)</f>
        <v xml:space="preserve"> LIMPEZA GERAL DA OBRA (POR METRO QUADRADO DE CONSTRUÇÃO)</v>
      </c>
      <c r="E153" s="184" t="str">
        <f>VLOOKUP(A153,'MEMÓRIA DE CALCULO'!$1:$1048576,5,)</f>
        <v>M²</v>
      </c>
      <c r="F153" s="150">
        <f>VLOOKUP(A153,'MEMÓRIA DE CALCULO'!$1:$1048576,15,)</f>
        <v>360</v>
      </c>
      <c r="G153" s="150">
        <f>VLOOKUP(A153,'MEMÓRIA DE CALCULO'!$1:$1048576,16,)</f>
        <v>1.45</v>
      </c>
      <c r="H153" s="186">
        <f t="shared" si="34"/>
        <v>1.83</v>
      </c>
      <c r="I153" s="186">
        <f t="shared" si="37"/>
        <v>658.8</v>
      </c>
      <c r="J153" s="187"/>
    </row>
    <row r="154" spans="1:13" ht="13.5" thickBot="1">
      <c r="A154" s="123"/>
      <c r="B154" s="184" t="str">
        <f>IFERROR(VLOOKUP(A154,'[2]MEMORIA DE CALCULO'!$A$1:$P$65536,2,FALSE),"")</f>
        <v/>
      </c>
      <c r="C154" s="184" t="str">
        <f>IFERROR(VLOOKUP(A154,'[2]MEMORIA DE CALCULO'!$A$1:$P$65536,3,FALSE),"")</f>
        <v/>
      </c>
      <c r="D154" s="185" t="str">
        <f>IFERROR(VLOOKUP(A154,'[2]MEMORIA DE CALCULO'!$A$1:$P$65536,4,FALSE),"")</f>
        <v/>
      </c>
      <c r="E154" s="184" t="str">
        <f>IFERROR(VLOOKUP(A154,'[2]MEMORIA DE CALCULO'!$A$1:$P$65536,5,FALSE),"")</f>
        <v/>
      </c>
      <c r="F154" s="150" t="str">
        <f>IFERROR(VLOOKUP(A154,'[2]MEMORIA DE CALCULO'!$A$1:$P$65536,15,FALSE),"")</f>
        <v/>
      </c>
      <c r="G154" s="150" t="str">
        <f>IFERROR(VLOOKUP(A154,'[2]MEMORIA DE CALCULO'!$A$1:$P$65536,16,FALSE),"")</f>
        <v/>
      </c>
      <c r="H154" s="186" t="str">
        <f t="shared" ref="H154" si="38">IFERROR(TRUNC(SUM(G154*$K$8),2),"")</f>
        <v/>
      </c>
      <c r="I154" s="186" t="str">
        <f t="shared" ref="I154" si="39">IFERROR(TRUNC(H154*F154,2),"")</f>
        <v/>
      </c>
      <c r="J154" s="187"/>
    </row>
    <row r="155" spans="1:13" ht="18.75" customHeight="1" thickBot="1">
      <c r="A155" s="440" t="s">
        <v>564</v>
      </c>
      <c r="B155" s="441"/>
      <c r="C155" s="441"/>
      <c r="D155" s="441"/>
      <c r="E155" s="442"/>
      <c r="F155" s="443" t="s">
        <v>34</v>
      </c>
      <c r="G155" s="443"/>
      <c r="H155" s="443"/>
      <c r="I155" s="188">
        <f>SUM(I148,I136,I131,I103,I76,I63,I55,I51,I43,I30,I25,I17,I21,I11)</f>
        <v>543668.98</v>
      </c>
      <c r="K155" s="444"/>
      <c r="L155" s="444"/>
      <c r="M155" s="189"/>
    </row>
    <row r="659" spans="1:10" s="194" customFormat="1">
      <c r="A659"/>
      <c r="B659"/>
      <c r="C659" s="191"/>
      <c r="D659" s="192"/>
      <c r="E659"/>
      <c r="F659" s="116"/>
      <c r="G659" s="193"/>
      <c r="H659" s="190"/>
      <c r="I659" s="190"/>
      <c r="J659"/>
    </row>
    <row r="679" spans="1:10" s="194" customFormat="1">
      <c r="A679"/>
      <c r="B679"/>
      <c r="C679" s="191"/>
      <c r="D679" s="192"/>
      <c r="E679"/>
      <c r="F679" s="116"/>
      <c r="G679" s="193"/>
      <c r="H679" s="190"/>
      <c r="I679" s="190"/>
      <c r="J679"/>
    </row>
    <row r="699" spans="1:10" s="194" customFormat="1">
      <c r="A699"/>
      <c r="B699"/>
      <c r="C699" s="191"/>
      <c r="D699" s="192"/>
      <c r="E699"/>
      <c r="F699" s="116"/>
      <c r="G699" s="193"/>
      <c r="H699" s="190"/>
      <c r="I699" s="190"/>
      <c r="J699"/>
    </row>
    <row r="719" spans="1:10" s="194" customFormat="1">
      <c r="A719"/>
      <c r="B719"/>
      <c r="C719" s="191"/>
      <c r="D719" s="192"/>
      <c r="E719"/>
      <c r="F719" s="116"/>
      <c r="G719" s="193"/>
      <c r="H719" s="190"/>
      <c r="I719" s="190"/>
      <c r="J719"/>
    </row>
    <row r="739" spans="1:10" s="194" customFormat="1">
      <c r="A739"/>
      <c r="B739"/>
      <c r="C739" s="191"/>
      <c r="D739" s="192"/>
      <c r="E739"/>
      <c r="F739" s="116"/>
      <c r="G739" s="193"/>
      <c r="H739" s="190"/>
      <c r="I739" s="190"/>
      <c r="J739"/>
    </row>
    <row r="759" spans="1:10" s="194" customFormat="1">
      <c r="A759"/>
      <c r="B759"/>
      <c r="C759" s="191"/>
      <c r="D759" s="192"/>
      <c r="E759"/>
      <c r="F759" s="116"/>
      <c r="G759" s="193"/>
      <c r="H759" s="190"/>
      <c r="I759" s="190"/>
      <c r="J759"/>
    </row>
    <row r="779" spans="1:10" s="194" customFormat="1">
      <c r="A779"/>
      <c r="B779"/>
      <c r="C779" s="191"/>
      <c r="D779" s="192"/>
      <c r="E779"/>
      <c r="F779" s="116"/>
      <c r="G779" s="193"/>
      <c r="H779" s="190"/>
      <c r="I779" s="190"/>
      <c r="J779"/>
    </row>
    <row r="799" spans="1:10" s="194" customFormat="1">
      <c r="A799"/>
      <c r="B799"/>
      <c r="C799" s="191"/>
      <c r="D799" s="192"/>
      <c r="E799"/>
      <c r="F799" s="116"/>
      <c r="G799" s="193"/>
      <c r="H799" s="190"/>
      <c r="I799" s="190"/>
      <c r="J799"/>
    </row>
    <row r="819" spans="1:10" s="194" customFormat="1">
      <c r="A819"/>
      <c r="B819"/>
      <c r="C819" s="191"/>
      <c r="D819" s="192"/>
      <c r="E819"/>
      <c r="F819" s="116"/>
      <c r="G819" s="193"/>
      <c r="H819" s="190"/>
      <c r="I819" s="190"/>
      <c r="J819"/>
    </row>
    <row r="839" spans="1:10" s="194" customFormat="1">
      <c r="A839"/>
      <c r="B839"/>
      <c r="C839" s="191"/>
      <c r="D839" s="192"/>
      <c r="E839"/>
      <c r="F839" s="116"/>
      <c r="G839" s="193"/>
      <c r="H839" s="190"/>
      <c r="I839" s="190"/>
      <c r="J839"/>
    </row>
  </sheetData>
  <mergeCells count="18">
    <mergeCell ref="D9:G9"/>
    <mergeCell ref="H9:I9"/>
    <mergeCell ref="A155:E155"/>
    <mergeCell ref="F155:H155"/>
    <mergeCell ref="K155:L155"/>
    <mergeCell ref="A6:C6"/>
    <mergeCell ref="E6:I6"/>
    <mergeCell ref="A7:C7"/>
    <mergeCell ref="E7:I7"/>
    <mergeCell ref="B8:D8"/>
    <mergeCell ref="E8:G8"/>
    <mergeCell ref="D1:I3"/>
    <mergeCell ref="A4:C4"/>
    <mergeCell ref="E4:H4"/>
    <mergeCell ref="M4:N4"/>
    <mergeCell ref="A5:C5"/>
    <mergeCell ref="E5:H5"/>
    <mergeCell ref="M5:N5"/>
  </mergeCells>
  <phoneticPr fontId="0" type="noConversion"/>
  <printOptions horizontalCentered="1"/>
  <pageMargins left="0.23622047244094491" right="0.19685039370078741" top="0.47244094488188981" bottom="0.39370078740157483" header="0.15748031496062992" footer="0.82677165354330717"/>
  <pageSetup paperSize="9" scale="76" fitToHeight="0" orientation="portrait" r:id="rId1"/>
  <headerFooter alignWithMargins="0"/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416"/>
  <sheetViews>
    <sheetView view="pageBreakPreview" topLeftCell="A20" zoomScale="85" zoomScaleNormal="100" zoomScaleSheetLayoutView="85" workbookViewId="0">
      <selection activeCell="K48" sqref="K48"/>
    </sheetView>
  </sheetViews>
  <sheetFormatPr defaultRowHeight="12.75"/>
  <cols>
    <col min="1" max="1" width="4.42578125" style="29" customWidth="1"/>
    <col min="2" max="3" width="11.85546875" style="29" customWidth="1"/>
    <col min="4" max="4" width="48.5703125" style="29" customWidth="1"/>
    <col min="5" max="5" width="13.28515625" style="29" customWidth="1"/>
    <col min="6" max="6" width="15.140625" style="29" customWidth="1"/>
    <col min="7" max="7" width="15.28515625" style="29" bestFit="1" customWidth="1"/>
    <col min="8" max="8" width="21.28515625" style="29" customWidth="1"/>
    <col min="9" max="255" width="9.140625" style="29"/>
    <col min="256" max="256" width="4.42578125" style="29" customWidth="1"/>
    <col min="257" max="258" width="11.85546875" style="29" customWidth="1"/>
    <col min="259" max="259" width="47.5703125" style="29" customWidth="1"/>
    <col min="260" max="260" width="13.28515625" style="29" customWidth="1"/>
    <col min="261" max="261" width="15.140625" style="29" customWidth="1"/>
    <col min="262" max="262" width="13.28515625" style="29" customWidth="1"/>
    <col min="263" max="263" width="15.28515625" style="29" bestFit="1" customWidth="1"/>
    <col min="264" max="264" width="21.28515625" style="29" customWidth="1"/>
    <col min="265" max="511" width="9.140625" style="29"/>
    <col min="512" max="512" width="4.42578125" style="29" customWidth="1"/>
    <col min="513" max="514" width="11.85546875" style="29" customWidth="1"/>
    <col min="515" max="515" width="47.5703125" style="29" customWidth="1"/>
    <col min="516" max="516" width="13.28515625" style="29" customWidth="1"/>
    <col min="517" max="517" width="15.140625" style="29" customWidth="1"/>
    <col min="518" max="518" width="13.28515625" style="29" customWidth="1"/>
    <col min="519" max="519" width="15.28515625" style="29" bestFit="1" customWidth="1"/>
    <col min="520" max="520" width="21.28515625" style="29" customWidth="1"/>
    <col min="521" max="767" width="9.140625" style="29"/>
    <col min="768" max="768" width="4.42578125" style="29" customWidth="1"/>
    <col min="769" max="770" width="11.85546875" style="29" customWidth="1"/>
    <col min="771" max="771" width="47.5703125" style="29" customWidth="1"/>
    <col min="772" max="772" width="13.28515625" style="29" customWidth="1"/>
    <col min="773" max="773" width="15.140625" style="29" customWidth="1"/>
    <col min="774" max="774" width="13.28515625" style="29" customWidth="1"/>
    <col min="775" max="775" width="15.28515625" style="29" bestFit="1" customWidth="1"/>
    <col min="776" max="776" width="21.28515625" style="29" customWidth="1"/>
    <col min="777" max="1023" width="9.140625" style="29"/>
    <col min="1024" max="1024" width="4.42578125" style="29" customWidth="1"/>
    <col min="1025" max="1026" width="11.85546875" style="29" customWidth="1"/>
    <col min="1027" max="1027" width="47.5703125" style="29" customWidth="1"/>
    <col min="1028" max="1028" width="13.28515625" style="29" customWidth="1"/>
    <col min="1029" max="1029" width="15.140625" style="29" customWidth="1"/>
    <col min="1030" max="1030" width="13.28515625" style="29" customWidth="1"/>
    <col min="1031" max="1031" width="15.28515625" style="29" bestFit="1" customWidth="1"/>
    <col min="1032" max="1032" width="21.28515625" style="29" customWidth="1"/>
    <col min="1033" max="1279" width="9.140625" style="29"/>
    <col min="1280" max="1280" width="4.42578125" style="29" customWidth="1"/>
    <col min="1281" max="1282" width="11.85546875" style="29" customWidth="1"/>
    <col min="1283" max="1283" width="47.5703125" style="29" customWidth="1"/>
    <col min="1284" max="1284" width="13.28515625" style="29" customWidth="1"/>
    <col min="1285" max="1285" width="15.140625" style="29" customWidth="1"/>
    <col min="1286" max="1286" width="13.28515625" style="29" customWidth="1"/>
    <col min="1287" max="1287" width="15.28515625" style="29" bestFit="1" customWidth="1"/>
    <col min="1288" max="1288" width="21.28515625" style="29" customWidth="1"/>
    <col min="1289" max="1535" width="9.140625" style="29"/>
    <col min="1536" max="1536" width="4.42578125" style="29" customWidth="1"/>
    <col min="1537" max="1538" width="11.85546875" style="29" customWidth="1"/>
    <col min="1539" max="1539" width="47.5703125" style="29" customWidth="1"/>
    <col min="1540" max="1540" width="13.28515625" style="29" customWidth="1"/>
    <col min="1541" max="1541" width="15.140625" style="29" customWidth="1"/>
    <col min="1542" max="1542" width="13.28515625" style="29" customWidth="1"/>
    <col min="1543" max="1543" width="15.28515625" style="29" bestFit="1" customWidth="1"/>
    <col min="1544" max="1544" width="21.28515625" style="29" customWidth="1"/>
    <col min="1545" max="1791" width="9.140625" style="29"/>
    <col min="1792" max="1792" width="4.42578125" style="29" customWidth="1"/>
    <col min="1793" max="1794" width="11.85546875" style="29" customWidth="1"/>
    <col min="1795" max="1795" width="47.5703125" style="29" customWidth="1"/>
    <col min="1796" max="1796" width="13.28515625" style="29" customWidth="1"/>
    <col min="1797" max="1797" width="15.140625" style="29" customWidth="1"/>
    <col min="1798" max="1798" width="13.28515625" style="29" customWidth="1"/>
    <col min="1799" max="1799" width="15.28515625" style="29" bestFit="1" customWidth="1"/>
    <col min="1800" max="1800" width="21.28515625" style="29" customWidth="1"/>
    <col min="1801" max="2047" width="9.140625" style="29"/>
    <col min="2048" max="2048" width="4.42578125" style="29" customWidth="1"/>
    <col min="2049" max="2050" width="11.85546875" style="29" customWidth="1"/>
    <col min="2051" max="2051" width="47.5703125" style="29" customWidth="1"/>
    <col min="2052" max="2052" width="13.28515625" style="29" customWidth="1"/>
    <col min="2053" max="2053" width="15.140625" style="29" customWidth="1"/>
    <col min="2054" max="2054" width="13.28515625" style="29" customWidth="1"/>
    <col min="2055" max="2055" width="15.28515625" style="29" bestFit="1" customWidth="1"/>
    <col min="2056" max="2056" width="21.28515625" style="29" customWidth="1"/>
    <col min="2057" max="2303" width="9.140625" style="29"/>
    <col min="2304" max="2304" width="4.42578125" style="29" customWidth="1"/>
    <col min="2305" max="2306" width="11.85546875" style="29" customWidth="1"/>
    <col min="2307" max="2307" width="47.5703125" style="29" customWidth="1"/>
    <col min="2308" max="2308" width="13.28515625" style="29" customWidth="1"/>
    <col min="2309" max="2309" width="15.140625" style="29" customWidth="1"/>
    <col min="2310" max="2310" width="13.28515625" style="29" customWidth="1"/>
    <col min="2311" max="2311" width="15.28515625" style="29" bestFit="1" customWidth="1"/>
    <col min="2312" max="2312" width="21.28515625" style="29" customWidth="1"/>
    <col min="2313" max="2559" width="9.140625" style="29"/>
    <col min="2560" max="2560" width="4.42578125" style="29" customWidth="1"/>
    <col min="2561" max="2562" width="11.85546875" style="29" customWidth="1"/>
    <col min="2563" max="2563" width="47.5703125" style="29" customWidth="1"/>
    <col min="2564" max="2564" width="13.28515625" style="29" customWidth="1"/>
    <col min="2565" max="2565" width="15.140625" style="29" customWidth="1"/>
    <col min="2566" max="2566" width="13.28515625" style="29" customWidth="1"/>
    <col min="2567" max="2567" width="15.28515625" style="29" bestFit="1" customWidth="1"/>
    <col min="2568" max="2568" width="21.28515625" style="29" customWidth="1"/>
    <col min="2569" max="2815" width="9.140625" style="29"/>
    <col min="2816" max="2816" width="4.42578125" style="29" customWidth="1"/>
    <col min="2817" max="2818" width="11.85546875" style="29" customWidth="1"/>
    <col min="2819" max="2819" width="47.5703125" style="29" customWidth="1"/>
    <col min="2820" max="2820" width="13.28515625" style="29" customWidth="1"/>
    <col min="2821" max="2821" width="15.140625" style="29" customWidth="1"/>
    <col min="2822" max="2822" width="13.28515625" style="29" customWidth="1"/>
    <col min="2823" max="2823" width="15.28515625" style="29" bestFit="1" customWidth="1"/>
    <col min="2824" max="2824" width="21.28515625" style="29" customWidth="1"/>
    <col min="2825" max="3071" width="9.140625" style="29"/>
    <col min="3072" max="3072" width="4.42578125" style="29" customWidth="1"/>
    <col min="3073" max="3074" width="11.85546875" style="29" customWidth="1"/>
    <col min="3075" max="3075" width="47.5703125" style="29" customWidth="1"/>
    <col min="3076" max="3076" width="13.28515625" style="29" customWidth="1"/>
    <col min="3077" max="3077" width="15.140625" style="29" customWidth="1"/>
    <col min="3078" max="3078" width="13.28515625" style="29" customWidth="1"/>
    <col min="3079" max="3079" width="15.28515625" style="29" bestFit="1" customWidth="1"/>
    <col min="3080" max="3080" width="21.28515625" style="29" customWidth="1"/>
    <col min="3081" max="3327" width="9.140625" style="29"/>
    <col min="3328" max="3328" width="4.42578125" style="29" customWidth="1"/>
    <col min="3329" max="3330" width="11.85546875" style="29" customWidth="1"/>
    <col min="3331" max="3331" width="47.5703125" style="29" customWidth="1"/>
    <col min="3332" max="3332" width="13.28515625" style="29" customWidth="1"/>
    <col min="3333" max="3333" width="15.140625" style="29" customWidth="1"/>
    <col min="3334" max="3334" width="13.28515625" style="29" customWidth="1"/>
    <col min="3335" max="3335" width="15.28515625" style="29" bestFit="1" customWidth="1"/>
    <col min="3336" max="3336" width="21.28515625" style="29" customWidth="1"/>
    <col min="3337" max="3583" width="9.140625" style="29"/>
    <col min="3584" max="3584" width="4.42578125" style="29" customWidth="1"/>
    <col min="3585" max="3586" width="11.85546875" style="29" customWidth="1"/>
    <col min="3587" max="3587" width="47.5703125" style="29" customWidth="1"/>
    <col min="3588" max="3588" width="13.28515625" style="29" customWidth="1"/>
    <col min="3589" max="3589" width="15.140625" style="29" customWidth="1"/>
    <col min="3590" max="3590" width="13.28515625" style="29" customWidth="1"/>
    <col min="3591" max="3591" width="15.28515625" style="29" bestFit="1" customWidth="1"/>
    <col min="3592" max="3592" width="21.28515625" style="29" customWidth="1"/>
    <col min="3593" max="3839" width="9.140625" style="29"/>
    <col min="3840" max="3840" width="4.42578125" style="29" customWidth="1"/>
    <col min="3841" max="3842" width="11.85546875" style="29" customWidth="1"/>
    <col min="3843" max="3843" width="47.5703125" style="29" customWidth="1"/>
    <col min="3844" max="3844" width="13.28515625" style="29" customWidth="1"/>
    <col min="3845" max="3845" width="15.140625" style="29" customWidth="1"/>
    <col min="3846" max="3846" width="13.28515625" style="29" customWidth="1"/>
    <col min="3847" max="3847" width="15.28515625" style="29" bestFit="1" customWidth="1"/>
    <col min="3848" max="3848" width="21.28515625" style="29" customWidth="1"/>
    <col min="3849" max="4095" width="9.140625" style="29"/>
    <col min="4096" max="4096" width="4.42578125" style="29" customWidth="1"/>
    <col min="4097" max="4098" width="11.85546875" style="29" customWidth="1"/>
    <col min="4099" max="4099" width="47.5703125" style="29" customWidth="1"/>
    <col min="4100" max="4100" width="13.28515625" style="29" customWidth="1"/>
    <col min="4101" max="4101" width="15.140625" style="29" customWidth="1"/>
    <col min="4102" max="4102" width="13.28515625" style="29" customWidth="1"/>
    <col min="4103" max="4103" width="15.28515625" style="29" bestFit="1" customWidth="1"/>
    <col min="4104" max="4104" width="21.28515625" style="29" customWidth="1"/>
    <col min="4105" max="4351" width="9.140625" style="29"/>
    <col min="4352" max="4352" width="4.42578125" style="29" customWidth="1"/>
    <col min="4353" max="4354" width="11.85546875" style="29" customWidth="1"/>
    <col min="4355" max="4355" width="47.5703125" style="29" customWidth="1"/>
    <col min="4356" max="4356" width="13.28515625" style="29" customWidth="1"/>
    <col min="4357" max="4357" width="15.140625" style="29" customWidth="1"/>
    <col min="4358" max="4358" width="13.28515625" style="29" customWidth="1"/>
    <col min="4359" max="4359" width="15.28515625" style="29" bestFit="1" customWidth="1"/>
    <col min="4360" max="4360" width="21.28515625" style="29" customWidth="1"/>
    <col min="4361" max="4607" width="9.140625" style="29"/>
    <col min="4608" max="4608" width="4.42578125" style="29" customWidth="1"/>
    <col min="4609" max="4610" width="11.85546875" style="29" customWidth="1"/>
    <col min="4611" max="4611" width="47.5703125" style="29" customWidth="1"/>
    <col min="4612" max="4612" width="13.28515625" style="29" customWidth="1"/>
    <col min="4613" max="4613" width="15.140625" style="29" customWidth="1"/>
    <col min="4614" max="4614" width="13.28515625" style="29" customWidth="1"/>
    <col min="4615" max="4615" width="15.28515625" style="29" bestFit="1" customWidth="1"/>
    <col min="4616" max="4616" width="21.28515625" style="29" customWidth="1"/>
    <col min="4617" max="4863" width="9.140625" style="29"/>
    <col min="4864" max="4864" width="4.42578125" style="29" customWidth="1"/>
    <col min="4865" max="4866" width="11.85546875" style="29" customWidth="1"/>
    <col min="4867" max="4867" width="47.5703125" style="29" customWidth="1"/>
    <col min="4868" max="4868" width="13.28515625" style="29" customWidth="1"/>
    <col min="4869" max="4869" width="15.140625" style="29" customWidth="1"/>
    <col min="4870" max="4870" width="13.28515625" style="29" customWidth="1"/>
    <col min="4871" max="4871" width="15.28515625" style="29" bestFit="1" customWidth="1"/>
    <col min="4872" max="4872" width="21.28515625" style="29" customWidth="1"/>
    <col min="4873" max="5119" width="9.140625" style="29"/>
    <col min="5120" max="5120" width="4.42578125" style="29" customWidth="1"/>
    <col min="5121" max="5122" width="11.85546875" style="29" customWidth="1"/>
    <col min="5123" max="5123" width="47.5703125" style="29" customWidth="1"/>
    <col min="5124" max="5124" width="13.28515625" style="29" customWidth="1"/>
    <col min="5125" max="5125" width="15.140625" style="29" customWidth="1"/>
    <col min="5126" max="5126" width="13.28515625" style="29" customWidth="1"/>
    <col min="5127" max="5127" width="15.28515625" style="29" bestFit="1" customWidth="1"/>
    <col min="5128" max="5128" width="21.28515625" style="29" customWidth="1"/>
    <col min="5129" max="5375" width="9.140625" style="29"/>
    <col min="5376" max="5376" width="4.42578125" style="29" customWidth="1"/>
    <col min="5377" max="5378" width="11.85546875" style="29" customWidth="1"/>
    <col min="5379" max="5379" width="47.5703125" style="29" customWidth="1"/>
    <col min="5380" max="5380" width="13.28515625" style="29" customWidth="1"/>
    <col min="5381" max="5381" width="15.140625" style="29" customWidth="1"/>
    <col min="5382" max="5382" width="13.28515625" style="29" customWidth="1"/>
    <col min="5383" max="5383" width="15.28515625" style="29" bestFit="1" customWidth="1"/>
    <col min="5384" max="5384" width="21.28515625" style="29" customWidth="1"/>
    <col min="5385" max="5631" width="9.140625" style="29"/>
    <col min="5632" max="5632" width="4.42578125" style="29" customWidth="1"/>
    <col min="5633" max="5634" width="11.85546875" style="29" customWidth="1"/>
    <col min="5635" max="5635" width="47.5703125" style="29" customWidth="1"/>
    <col min="5636" max="5636" width="13.28515625" style="29" customWidth="1"/>
    <col min="5637" max="5637" width="15.140625" style="29" customWidth="1"/>
    <col min="5638" max="5638" width="13.28515625" style="29" customWidth="1"/>
    <col min="5639" max="5639" width="15.28515625" style="29" bestFit="1" customWidth="1"/>
    <col min="5640" max="5640" width="21.28515625" style="29" customWidth="1"/>
    <col min="5641" max="5887" width="9.140625" style="29"/>
    <col min="5888" max="5888" width="4.42578125" style="29" customWidth="1"/>
    <col min="5889" max="5890" width="11.85546875" style="29" customWidth="1"/>
    <col min="5891" max="5891" width="47.5703125" style="29" customWidth="1"/>
    <col min="5892" max="5892" width="13.28515625" style="29" customWidth="1"/>
    <col min="5893" max="5893" width="15.140625" style="29" customWidth="1"/>
    <col min="5894" max="5894" width="13.28515625" style="29" customWidth="1"/>
    <col min="5895" max="5895" width="15.28515625" style="29" bestFit="1" customWidth="1"/>
    <col min="5896" max="5896" width="21.28515625" style="29" customWidth="1"/>
    <col min="5897" max="6143" width="9.140625" style="29"/>
    <col min="6144" max="6144" width="4.42578125" style="29" customWidth="1"/>
    <col min="6145" max="6146" width="11.85546875" style="29" customWidth="1"/>
    <col min="6147" max="6147" width="47.5703125" style="29" customWidth="1"/>
    <col min="6148" max="6148" width="13.28515625" style="29" customWidth="1"/>
    <col min="6149" max="6149" width="15.140625" style="29" customWidth="1"/>
    <col min="6150" max="6150" width="13.28515625" style="29" customWidth="1"/>
    <col min="6151" max="6151" width="15.28515625" style="29" bestFit="1" customWidth="1"/>
    <col min="6152" max="6152" width="21.28515625" style="29" customWidth="1"/>
    <col min="6153" max="6399" width="9.140625" style="29"/>
    <col min="6400" max="6400" width="4.42578125" style="29" customWidth="1"/>
    <col min="6401" max="6402" width="11.85546875" style="29" customWidth="1"/>
    <col min="6403" max="6403" width="47.5703125" style="29" customWidth="1"/>
    <col min="6404" max="6404" width="13.28515625" style="29" customWidth="1"/>
    <col min="6405" max="6405" width="15.140625" style="29" customWidth="1"/>
    <col min="6406" max="6406" width="13.28515625" style="29" customWidth="1"/>
    <col min="6407" max="6407" width="15.28515625" style="29" bestFit="1" customWidth="1"/>
    <col min="6408" max="6408" width="21.28515625" style="29" customWidth="1"/>
    <col min="6409" max="6655" width="9.140625" style="29"/>
    <col min="6656" max="6656" width="4.42578125" style="29" customWidth="1"/>
    <col min="6657" max="6658" width="11.85546875" style="29" customWidth="1"/>
    <col min="6659" max="6659" width="47.5703125" style="29" customWidth="1"/>
    <col min="6660" max="6660" width="13.28515625" style="29" customWidth="1"/>
    <col min="6661" max="6661" width="15.140625" style="29" customWidth="1"/>
    <col min="6662" max="6662" width="13.28515625" style="29" customWidth="1"/>
    <col min="6663" max="6663" width="15.28515625" style="29" bestFit="1" customWidth="1"/>
    <col min="6664" max="6664" width="21.28515625" style="29" customWidth="1"/>
    <col min="6665" max="6911" width="9.140625" style="29"/>
    <col min="6912" max="6912" width="4.42578125" style="29" customWidth="1"/>
    <col min="6913" max="6914" width="11.85546875" style="29" customWidth="1"/>
    <col min="6915" max="6915" width="47.5703125" style="29" customWidth="1"/>
    <col min="6916" max="6916" width="13.28515625" style="29" customWidth="1"/>
    <col min="6917" max="6917" width="15.140625" style="29" customWidth="1"/>
    <col min="6918" max="6918" width="13.28515625" style="29" customWidth="1"/>
    <col min="6919" max="6919" width="15.28515625" style="29" bestFit="1" customWidth="1"/>
    <col min="6920" max="6920" width="21.28515625" style="29" customWidth="1"/>
    <col min="6921" max="7167" width="9.140625" style="29"/>
    <col min="7168" max="7168" width="4.42578125" style="29" customWidth="1"/>
    <col min="7169" max="7170" width="11.85546875" style="29" customWidth="1"/>
    <col min="7171" max="7171" width="47.5703125" style="29" customWidth="1"/>
    <col min="7172" max="7172" width="13.28515625" style="29" customWidth="1"/>
    <col min="7173" max="7173" width="15.140625" style="29" customWidth="1"/>
    <col min="7174" max="7174" width="13.28515625" style="29" customWidth="1"/>
    <col min="7175" max="7175" width="15.28515625" style="29" bestFit="1" customWidth="1"/>
    <col min="7176" max="7176" width="21.28515625" style="29" customWidth="1"/>
    <col min="7177" max="7423" width="9.140625" style="29"/>
    <col min="7424" max="7424" width="4.42578125" style="29" customWidth="1"/>
    <col min="7425" max="7426" width="11.85546875" style="29" customWidth="1"/>
    <col min="7427" max="7427" width="47.5703125" style="29" customWidth="1"/>
    <col min="7428" max="7428" width="13.28515625" style="29" customWidth="1"/>
    <col min="7429" max="7429" width="15.140625" style="29" customWidth="1"/>
    <col min="7430" max="7430" width="13.28515625" style="29" customWidth="1"/>
    <col min="7431" max="7431" width="15.28515625" style="29" bestFit="1" customWidth="1"/>
    <col min="7432" max="7432" width="21.28515625" style="29" customWidth="1"/>
    <col min="7433" max="7679" width="9.140625" style="29"/>
    <col min="7680" max="7680" width="4.42578125" style="29" customWidth="1"/>
    <col min="7681" max="7682" width="11.85546875" style="29" customWidth="1"/>
    <col min="7683" max="7683" width="47.5703125" style="29" customWidth="1"/>
    <col min="7684" max="7684" width="13.28515625" style="29" customWidth="1"/>
    <col min="7685" max="7685" width="15.140625" style="29" customWidth="1"/>
    <col min="7686" max="7686" width="13.28515625" style="29" customWidth="1"/>
    <col min="7687" max="7687" width="15.28515625" style="29" bestFit="1" customWidth="1"/>
    <col min="7688" max="7688" width="21.28515625" style="29" customWidth="1"/>
    <col min="7689" max="7935" width="9.140625" style="29"/>
    <col min="7936" max="7936" width="4.42578125" style="29" customWidth="1"/>
    <col min="7937" max="7938" width="11.85546875" style="29" customWidth="1"/>
    <col min="7939" max="7939" width="47.5703125" style="29" customWidth="1"/>
    <col min="7940" max="7940" width="13.28515625" style="29" customWidth="1"/>
    <col min="7941" max="7941" width="15.140625" style="29" customWidth="1"/>
    <col min="7942" max="7942" width="13.28515625" style="29" customWidth="1"/>
    <col min="7943" max="7943" width="15.28515625" style="29" bestFit="1" customWidth="1"/>
    <col min="7944" max="7944" width="21.28515625" style="29" customWidth="1"/>
    <col min="7945" max="8191" width="9.140625" style="29"/>
    <col min="8192" max="8192" width="4.42578125" style="29" customWidth="1"/>
    <col min="8193" max="8194" width="11.85546875" style="29" customWidth="1"/>
    <col min="8195" max="8195" width="47.5703125" style="29" customWidth="1"/>
    <col min="8196" max="8196" width="13.28515625" style="29" customWidth="1"/>
    <col min="8197" max="8197" width="15.140625" style="29" customWidth="1"/>
    <col min="8198" max="8198" width="13.28515625" style="29" customWidth="1"/>
    <col min="8199" max="8199" width="15.28515625" style="29" bestFit="1" customWidth="1"/>
    <col min="8200" max="8200" width="21.28515625" style="29" customWidth="1"/>
    <col min="8201" max="8447" width="9.140625" style="29"/>
    <col min="8448" max="8448" width="4.42578125" style="29" customWidth="1"/>
    <col min="8449" max="8450" width="11.85546875" style="29" customWidth="1"/>
    <col min="8451" max="8451" width="47.5703125" style="29" customWidth="1"/>
    <col min="8452" max="8452" width="13.28515625" style="29" customWidth="1"/>
    <col min="8453" max="8453" width="15.140625" style="29" customWidth="1"/>
    <col min="8454" max="8454" width="13.28515625" style="29" customWidth="1"/>
    <col min="8455" max="8455" width="15.28515625" style="29" bestFit="1" customWidth="1"/>
    <col min="8456" max="8456" width="21.28515625" style="29" customWidth="1"/>
    <col min="8457" max="8703" width="9.140625" style="29"/>
    <col min="8704" max="8704" width="4.42578125" style="29" customWidth="1"/>
    <col min="8705" max="8706" width="11.85546875" style="29" customWidth="1"/>
    <col min="8707" max="8707" width="47.5703125" style="29" customWidth="1"/>
    <col min="8708" max="8708" width="13.28515625" style="29" customWidth="1"/>
    <col min="8709" max="8709" width="15.140625" style="29" customWidth="1"/>
    <col min="8710" max="8710" width="13.28515625" style="29" customWidth="1"/>
    <col min="8711" max="8711" width="15.28515625" style="29" bestFit="1" customWidth="1"/>
    <col min="8712" max="8712" width="21.28515625" style="29" customWidth="1"/>
    <col min="8713" max="8959" width="9.140625" style="29"/>
    <col min="8960" max="8960" width="4.42578125" style="29" customWidth="1"/>
    <col min="8961" max="8962" width="11.85546875" style="29" customWidth="1"/>
    <col min="8963" max="8963" width="47.5703125" style="29" customWidth="1"/>
    <col min="8964" max="8964" width="13.28515625" style="29" customWidth="1"/>
    <col min="8965" max="8965" width="15.140625" style="29" customWidth="1"/>
    <col min="8966" max="8966" width="13.28515625" style="29" customWidth="1"/>
    <col min="8967" max="8967" width="15.28515625" style="29" bestFit="1" customWidth="1"/>
    <col min="8968" max="8968" width="21.28515625" style="29" customWidth="1"/>
    <col min="8969" max="9215" width="9.140625" style="29"/>
    <col min="9216" max="9216" width="4.42578125" style="29" customWidth="1"/>
    <col min="9217" max="9218" width="11.85546875" style="29" customWidth="1"/>
    <col min="9219" max="9219" width="47.5703125" style="29" customWidth="1"/>
    <col min="9220" max="9220" width="13.28515625" style="29" customWidth="1"/>
    <col min="9221" max="9221" width="15.140625" style="29" customWidth="1"/>
    <col min="9222" max="9222" width="13.28515625" style="29" customWidth="1"/>
    <col min="9223" max="9223" width="15.28515625" style="29" bestFit="1" customWidth="1"/>
    <col min="9224" max="9224" width="21.28515625" style="29" customWidth="1"/>
    <col min="9225" max="9471" width="9.140625" style="29"/>
    <col min="9472" max="9472" width="4.42578125" style="29" customWidth="1"/>
    <col min="9473" max="9474" width="11.85546875" style="29" customWidth="1"/>
    <col min="9475" max="9475" width="47.5703125" style="29" customWidth="1"/>
    <col min="9476" max="9476" width="13.28515625" style="29" customWidth="1"/>
    <col min="9477" max="9477" width="15.140625" style="29" customWidth="1"/>
    <col min="9478" max="9478" width="13.28515625" style="29" customWidth="1"/>
    <col min="9479" max="9479" width="15.28515625" style="29" bestFit="1" customWidth="1"/>
    <col min="9480" max="9480" width="21.28515625" style="29" customWidth="1"/>
    <col min="9481" max="9727" width="9.140625" style="29"/>
    <col min="9728" max="9728" width="4.42578125" style="29" customWidth="1"/>
    <col min="9729" max="9730" width="11.85546875" style="29" customWidth="1"/>
    <col min="9731" max="9731" width="47.5703125" style="29" customWidth="1"/>
    <col min="9732" max="9732" width="13.28515625" style="29" customWidth="1"/>
    <col min="9733" max="9733" width="15.140625" style="29" customWidth="1"/>
    <col min="9734" max="9734" width="13.28515625" style="29" customWidth="1"/>
    <col min="9735" max="9735" width="15.28515625" style="29" bestFit="1" customWidth="1"/>
    <col min="9736" max="9736" width="21.28515625" style="29" customWidth="1"/>
    <col min="9737" max="9983" width="9.140625" style="29"/>
    <col min="9984" max="9984" width="4.42578125" style="29" customWidth="1"/>
    <col min="9985" max="9986" width="11.85546875" style="29" customWidth="1"/>
    <col min="9987" max="9987" width="47.5703125" style="29" customWidth="1"/>
    <col min="9988" max="9988" width="13.28515625" style="29" customWidth="1"/>
    <col min="9989" max="9989" width="15.140625" style="29" customWidth="1"/>
    <col min="9990" max="9990" width="13.28515625" style="29" customWidth="1"/>
    <col min="9991" max="9991" width="15.28515625" style="29" bestFit="1" customWidth="1"/>
    <col min="9992" max="9992" width="21.28515625" style="29" customWidth="1"/>
    <col min="9993" max="10239" width="9.140625" style="29"/>
    <col min="10240" max="10240" width="4.42578125" style="29" customWidth="1"/>
    <col min="10241" max="10242" width="11.85546875" style="29" customWidth="1"/>
    <col min="10243" max="10243" width="47.5703125" style="29" customWidth="1"/>
    <col min="10244" max="10244" width="13.28515625" style="29" customWidth="1"/>
    <col min="10245" max="10245" width="15.140625" style="29" customWidth="1"/>
    <col min="10246" max="10246" width="13.28515625" style="29" customWidth="1"/>
    <col min="10247" max="10247" width="15.28515625" style="29" bestFit="1" customWidth="1"/>
    <col min="10248" max="10248" width="21.28515625" style="29" customWidth="1"/>
    <col min="10249" max="10495" width="9.140625" style="29"/>
    <col min="10496" max="10496" width="4.42578125" style="29" customWidth="1"/>
    <col min="10497" max="10498" width="11.85546875" style="29" customWidth="1"/>
    <col min="10499" max="10499" width="47.5703125" style="29" customWidth="1"/>
    <col min="10500" max="10500" width="13.28515625" style="29" customWidth="1"/>
    <col min="10501" max="10501" width="15.140625" style="29" customWidth="1"/>
    <col min="10502" max="10502" width="13.28515625" style="29" customWidth="1"/>
    <col min="10503" max="10503" width="15.28515625" style="29" bestFit="1" customWidth="1"/>
    <col min="10504" max="10504" width="21.28515625" style="29" customWidth="1"/>
    <col min="10505" max="10751" width="9.140625" style="29"/>
    <col min="10752" max="10752" width="4.42578125" style="29" customWidth="1"/>
    <col min="10753" max="10754" width="11.85546875" style="29" customWidth="1"/>
    <col min="10755" max="10755" width="47.5703125" style="29" customWidth="1"/>
    <col min="10756" max="10756" width="13.28515625" style="29" customWidth="1"/>
    <col min="10757" max="10757" width="15.140625" style="29" customWidth="1"/>
    <col min="10758" max="10758" width="13.28515625" style="29" customWidth="1"/>
    <col min="10759" max="10759" width="15.28515625" style="29" bestFit="1" customWidth="1"/>
    <col min="10760" max="10760" width="21.28515625" style="29" customWidth="1"/>
    <col min="10761" max="11007" width="9.140625" style="29"/>
    <col min="11008" max="11008" width="4.42578125" style="29" customWidth="1"/>
    <col min="11009" max="11010" width="11.85546875" style="29" customWidth="1"/>
    <col min="11011" max="11011" width="47.5703125" style="29" customWidth="1"/>
    <col min="11012" max="11012" width="13.28515625" style="29" customWidth="1"/>
    <col min="11013" max="11013" width="15.140625" style="29" customWidth="1"/>
    <col min="11014" max="11014" width="13.28515625" style="29" customWidth="1"/>
    <col min="11015" max="11015" width="15.28515625" style="29" bestFit="1" customWidth="1"/>
    <col min="11016" max="11016" width="21.28515625" style="29" customWidth="1"/>
    <col min="11017" max="11263" width="9.140625" style="29"/>
    <col min="11264" max="11264" width="4.42578125" style="29" customWidth="1"/>
    <col min="11265" max="11266" width="11.85546875" style="29" customWidth="1"/>
    <col min="11267" max="11267" width="47.5703125" style="29" customWidth="1"/>
    <col min="11268" max="11268" width="13.28515625" style="29" customWidth="1"/>
    <col min="11269" max="11269" width="15.140625" style="29" customWidth="1"/>
    <col min="11270" max="11270" width="13.28515625" style="29" customWidth="1"/>
    <col min="11271" max="11271" width="15.28515625" style="29" bestFit="1" customWidth="1"/>
    <col min="11272" max="11272" width="21.28515625" style="29" customWidth="1"/>
    <col min="11273" max="11519" width="9.140625" style="29"/>
    <col min="11520" max="11520" width="4.42578125" style="29" customWidth="1"/>
    <col min="11521" max="11522" width="11.85546875" style="29" customWidth="1"/>
    <col min="11523" max="11523" width="47.5703125" style="29" customWidth="1"/>
    <col min="11524" max="11524" width="13.28515625" style="29" customWidth="1"/>
    <col min="11525" max="11525" width="15.140625" style="29" customWidth="1"/>
    <col min="11526" max="11526" width="13.28515625" style="29" customWidth="1"/>
    <col min="11527" max="11527" width="15.28515625" style="29" bestFit="1" customWidth="1"/>
    <col min="11528" max="11528" width="21.28515625" style="29" customWidth="1"/>
    <col min="11529" max="11775" width="9.140625" style="29"/>
    <col min="11776" max="11776" width="4.42578125" style="29" customWidth="1"/>
    <col min="11777" max="11778" width="11.85546875" style="29" customWidth="1"/>
    <col min="11779" max="11779" width="47.5703125" style="29" customWidth="1"/>
    <col min="11780" max="11780" width="13.28515625" style="29" customWidth="1"/>
    <col min="11781" max="11781" width="15.140625" style="29" customWidth="1"/>
    <col min="11782" max="11782" width="13.28515625" style="29" customWidth="1"/>
    <col min="11783" max="11783" width="15.28515625" style="29" bestFit="1" customWidth="1"/>
    <col min="11784" max="11784" width="21.28515625" style="29" customWidth="1"/>
    <col min="11785" max="12031" width="9.140625" style="29"/>
    <col min="12032" max="12032" width="4.42578125" style="29" customWidth="1"/>
    <col min="12033" max="12034" width="11.85546875" style="29" customWidth="1"/>
    <col min="12035" max="12035" width="47.5703125" style="29" customWidth="1"/>
    <col min="12036" max="12036" width="13.28515625" style="29" customWidth="1"/>
    <col min="12037" max="12037" width="15.140625" style="29" customWidth="1"/>
    <col min="12038" max="12038" width="13.28515625" style="29" customWidth="1"/>
    <col min="12039" max="12039" width="15.28515625" style="29" bestFit="1" customWidth="1"/>
    <col min="12040" max="12040" width="21.28515625" style="29" customWidth="1"/>
    <col min="12041" max="12287" width="9.140625" style="29"/>
    <col min="12288" max="12288" width="4.42578125" style="29" customWidth="1"/>
    <col min="12289" max="12290" width="11.85546875" style="29" customWidth="1"/>
    <col min="12291" max="12291" width="47.5703125" style="29" customWidth="1"/>
    <col min="12292" max="12292" width="13.28515625" style="29" customWidth="1"/>
    <col min="12293" max="12293" width="15.140625" style="29" customWidth="1"/>
    <col min="12294" max="12294" width="13.28515625" style="29" customWidth="1"/>
    <col min="12295" max="12295" width="15.28515625" style="29" bestFit="1" customWidth="1"/>
    <col min="12296" max="12296" width="21.28515625" style="29" customWidth="1"/>
    <col min="12297" max="12543" width="9.140625" style="29"/>
    <col min="12544" max="12544" width="4.42578125" style="29" customWidth="1"/>
    <col min="12545" max="12546" width="11.85546875" style="29" customWidth="1"/>
    <col min="12547" max="12547" width="47.5703125" style="29" customWidth="1"/>
    <col min="12548" max="12548" width="13.28515625" style="29" customWidth="1"/>
    <col min="12549" max="12549" width="15.140625" style="29" customWidth="1"/>
    <col min="12550" max="12550" width="13.28515625" style="29" customWidth="1"/>
    <col min="12551" max="12551" width="15.28515625" style="29" bestFit="1" customWidth="1"/>
    <col min="12552" max="12552" width="21.28515625" style="29" customWidth="1"/>
    <col min="12553" max="12799" width="9.140625" style="29"/>
    <col min="12800" max="12800" width="4.42578125" style="29" customWidth="1"/>
    <col min="12801" max="12802" width="11.85546875" style="29" customWidth="1"/>
    <col min="12803" max="12803" width="47.5703125" style="29" customWidth="1"/>
    <col min="12804" max="12804" width="13.28515625" style="29" customWidth="1"/>
    <col min="12805" max="12805" width="15.140625" style="29" customWidth="1"/>
    <col min="12806" max="12806" width="13.28515625" style="29" customWidth="1"/>
    <col min="12807" max="12807" width="15.28515625" style="29" bestFit="1" customWidth="1"/>
    <col min="12808" max="12808" width="21.28515625" style="29" customWidth="1"/>
    <col min="12809" max="13055" width="9.140625" style="29"/>
    <col min="13056" max="13056" width="4.42578125" style="29" customWidth="1"/>
    <col min="13057" max="13058" width="11.85546875" style="29" customWidth="1"/>
    <col min="13059" max="13059" width="47.5703125" style="29" customWidth="1"/>
    <col min="13060" max="13060" width="13.28515625" style="29" customWidth="1"/>
    <col min="13061" max="13061" width="15.140625" style="29" customWidth="1"/>
    <col min="13062" max="13062" width="13.28515625" style="29" customWidth="1"/>
    <col min="13063" max="13063" width="15.28515625" style="29" bestFit="1" customWidth="1"/>
    <col min="13064" max="13064" width="21.28515625" style="29" customWidth="1"/>
    <col min="13065" max="13311" width="9.140625" style="29"/>
    <col min="13312" max="13312" width="4.42578125" style="29" customWidth="1"/>
    <col min="13313" max="13314" width="11.85546875" style="29" customWidth="1"/>
    <col min="13315" max="13315" width="47.5703125" style="29" customWidth="1"/>
    <col min="13316" max="13316" width="13.28515625" style="29" customWidth="1"/>
    <col min="13317" max="13317" width="15.140625" style="29" customWidth="1"/>
    <col min="13318" max="13318" width="13.28515625" style="29" customWidth="1"/>
    <col min="13319" max="13319" width="15.28515625" style="29" bestFit="1" customWidth="1"/>
    <col min="13320" max="13320" width="21.28515625" style="29" customWidth="1"/>
    <col min="13321" max="13567" width="9.140625" style="29"/>
    <col min="13568" max="13568" width="4.42578125" style="29" customWidth="1"/>
    <col min="13569" max="13570" width="11.85546875" style="29" customWidth="1"/>
    <col min="13571" max="13571" width="47.5703125" style="29" customWidth="1"/>
    <col min="13572" max="13572" width="13.28515625" style="29" customWidth="1"/>
    <col min="13573" max="13573" width="15.140625" style="29" customWidth="1"/>
    <col min="13574" max="13574" width="13.28515625" style="29" customWidth="1"/>
    <col min="13575" max="13575" width="15.28515625" style="29" bestFit="1" customWidth="1"/>
    <col min="13576" max="13576" width="21.28515625" style="29" customWidth="1"/>
    <col min="13577" max="13823" width="9.140625" style="29"/>
    <col min="13824" max="13824" width="4.42578125" style="29" customWidth="1"/>
    <col min="13825" max="13826" width="11.85546875" style="29" customWidth="1"/>
    <col min="13827" max="13827" width="47.5703125" style="29" customWidth="1"/>
    <col min="13828" max="13828" width="13.28515625" style="29" customWidth="1"/>
    <col min="13829" max="13829" width="15.140625" style="29" customWidth="1"/>
    <col min="13830" max="13830" width="13.28515625" style="29" customWidth="1"/>
    <col min="13831" max="13831" width="15.28515625" style="29" bestFit="1" customWidth="1"/>
    <col min="13832" max="13832" width="21.28515625" style="29" customWidth="1"/>
    <col min="13833" max="14079" width="9.140625" style="29"/>
    <col min="14080" max="14080" width="4.42578125" style="29" customWidth="1"/>
    <col min="14081" max="14082" width="11.85546875" style="29" customWidth="1"/>
    <col min="14083" max="14083" width="47.5703125" style="29" customWidth="1"/>
    <col min="14084" max="14084" width="13.28515625" style="29" customWidth="1"/>
    <col min="14085" max="14085" width="15.140625" style="29" customWidth="1"/>
    <col min="14086" max="14086" width="13.28515625" style="29" customWidth="1"/>
    <col min="14087" max="14087" width="15.28515625" style="29" bestFit="1" customWidth="1"/>
    <col min="14088" max="14088" width="21.28515625" style="29" customWidth="1"/>
    <col min="14089" max="14335" width="9.140625" style="29"/>
    <col min="14336" max="14336" width="4.42578125" style="29" customWidth="1"/>
    <col min="14337" max="14338" width="11.85546875" style="29" customWidth="1"/>
    <col min="14339" max="14339" width="47.5703125" style="29" customWidth="1"/>
    <col min="14340" max="14340" width="13.28515625" style="29" customWidth="1"/>
    <col min="14341" max="14341" width="15.140625" style="29" customWidth="1"/>
    <col min="14342" max="14342" width="13.28515625" style="29" customWidth="1"/>
    <col min="14343" max="14343" width="15.28515625" style="29" bestFit="1" customWidth="1"/>
    <col min="14344" max="14344" width="21.28515625" style="29" customWidth="1"/>
    <col min="14345" max="14591" width="9.140625" style="29"/>
    <col min="14592" max="14592" width="4.42578125" style="29" customWidth="1"/>
    <col min="14593" max="14594" width="11.85546875" style="29" customWidth="1"/>
    <col min="14595" max="14595" width="47.5703125" style="29" customWidth="1"/>
    <col min="14596" max="14596" width="13.28515625" style="29" customWidth="1"/>
    <col min="14597" max="14597" width="15.140625" style="29" customWidth="1"/>
    <col min="14598" max="14598" width="13.28515625" style="29" customWidth="1"/>
    <col min="14599" max="14599" width="15.28515625" style="29" bestFit="1" customWidth="1"/>
    <col min="14600" max="14600" width="21.28515625" style="29" customWidth="1"/>
    <col min="14601" max="14847" width="9.140625" style="29"/>
    <col min="14848" max="14848" width="4.42578125" style="29" customWidth="1"/>
    <col min="14849" max="14850" width="11.85546875" style="29" customWidth="1"/>
    <col min="14851" max="14851" width="47.5703125" style="29" customWidth="1"/>
    <col min="14852" max="14852" width="13.28515625" style="29" customWidth="1"/>
    <col min="14853" max="14853" width="15.140625" style="29" customWidth="1"/>
    <col min="14854" max="14854" width="13.28515625" style="29" customWidth="1"/>
    <col min="14855" max="14855" width="15.28515625" style="29" bestFit="1" customWidth="1"/>
    <col min="14856" max="14856" width="21.28515625" style="29" customWidth="1"/>
    <col min="14857" max="15103" width="9.140625" style="29"/>
    <col min="15104" max="15104" width="4.42578125" style="29" customWidth="1"/>
    <col min="15105" max="15106" width="11.85546875" style="29" customWidth="1"/>
    <col min="15107" max="15107" width="47.5703125" style="29" customWidth="1"/>
    <col min="15108" max="15108" width="13.28515625" style="29" customWidth="1"/>
    <col min="15109" max="15109" width="15.140625" style="29" customWidth="1"/>
    <col min="15110" max="15110" width="13.28515625" style="29" customWidth="1"/>
    <col min="15111" max="15111" width="15.28515625" style="29" bestFit="1" customWidth="1"/>
    <col min="15112" max="15112" width="21.28515625" style="29" customWidth="1"/>
    <col min="15113" max="15359" width="9.140625" style="29"/>
    <col min="15360" max="15360" width="4.42578125" style="29" customWidth="1"/>
    <col min="15361" max="15362" width="11.85546875" style="29" customWidth="1"/>
    <col min="15363" max="15363" width="47.5703125" style="29" customWidth="1"/>
    <col min="15364" max="15364" width="13.28515625" style="29" customWidth="1"/>
    <col min="15365" max="15365" width="15.140625" style="29" customWidth="1"/>
    <col min="15366" max="15366" width="13.28515625" style="29" customWidth="1"/>
    <col min="15367" max="15367" width="15.28515625" style="29" bestFit="1" customWidth="1"/>
    <col min="15368" max="15368" width="21.28515625" style="29" customWidth="1"/>
    <col min="15369" max="15615" width="9.140625" style="29"/>
    <col min="15616" max="15616" width="4.42578125" style="29" customWidth="1"/>
    <col min="15617" max="15618" width="11.85546875" style="29" customWidth="1"/>
    <col min="15619" max="15619" width="47.5703125" style="29" customWidth="1"/>
    <col min="15620" max="15620" width="13.28515625" style="29" customWidth="1"/>
    <col min="15621" max="15621" width="15.140625" style="29" customWidth="1"/>
    <col min="15622" max="15622" width="13.28515625" style="29" customWidth="1"/>
    <col min="15623" max="15623" width="15.28515625" style="29" bestFit="1" customWidth="1"/>
    <col min="15624" max="15624" width="21.28515625" style="29" customWidth="1"/>
    <col min="15625" max="15871" width="9.140625" style="29"/>
    <col min="15872" max="15872" width="4.42578125" style="29" customWidth="1"/>
    <col min="15873" max="15874" width="11.85546875" style="29" customWidth="1"/>
    <col min="15875" max="15875" width="47.5703125" style="29" customWidth="1"/>
    <col min="15876" max="15876" width="13.28515625" style="29" customWidth="1"/>
    <col min="15877" max="15877" width="15.140625" style="29" customWidth="1"/>
    <col min="15878" max="15878" width="13.28515625" style="29" customWidth="1"/>
    <col min="15879" max="15879" width="15.28515625" style="29" bestFit="1" customWidth="1"/>
    <col min="15880" max="15880" width="21.28515625" style="29" customWidth="1"/>
    <col min="15881" max="16127" width="9.140625" style="29"/>
    <col min="16128" max="16128" width="4.42578125" style="29" customWidth="1"/>
    <col min="16129" max="16130" width="11.85546875" style="29" customWidth="1"/>
    <col min="16131" max="16131" width="47.5703125" style="29" customWidth="1"/>
    <col min="16132" max="16132" width="13.28515625" style="29" customWidth="1"/>
    <col min="16133" max="16133" width="15.140625" style="29" customWidth="1"/>
    <col min="16134" max="16134" width="13.28515625" style="29" customWidth="1"/>
    <col min="16135" max="16135" width="15.28515625" style="29" bestFit="1" customWidth="1"/>
    <col min="16136" max="16136" width="21.28515625" style="29" customWidth="1"/>
    <col min="16137" max="16384" width="9.140625" style="29"/>
  </cols>
  <sheetData>
    <row r="1" spans="1:8" ht="18" customHeight="1">
      <c r="A1" s="71"/>
      <c r="B1" s="72"/>
      <c r="C1" s="72"/>
      <c r="D1" s="26"/>
      <c r="E1" s="27"/>
      <c r="F1" s="27"/>
      <c r="G1" s="27"/>
      <c r="H1" s="28"/>
    </row>
    <row r="2" spans="1:8" ht="16.5" customHeight="1">
      <c r="A2" s="451" t="s">
        <v>338</v>
      </c>
      <c r="B2" s="452"/>
      <c r="C2" s="452"/>
      <c r="D2" s="452"/>
      <c r="E2" s="452"/>
      <c r="F2" s="452"/>
      <c r="G2" s="452"/>
      <c r="H2" s="453"/>
    </row>
    <row r="3" spans="1:8" ht="16.5" customHeight="1">
      <c r="A3" s="477" t="s">
        <v>396</v>
      </c>
      <c r="B3" s="478"/>
      <c r="C3" s="478"/>
      <c r="D3" s="478"/>
      <c r="E3" s="478"/>
      <c r="F3" s="478"/>
      <c r="G3" s="478"/>
      <c r="H3" s="479"/>
    </row>
    <row r="4" spans="1:8" ht="16.5" customHeight="1">
      <c r="A4" s="82"/>
      <c r="B4" s="103"/>
      <c r="C4" s="103"/>
      <c r="D4" s="103"/>
      <c r="E4" s="103"/>
      <c r="F4" s="103"/>
      <c r="G4" s="103"/>
      <c r="H4" s="83"/>
    </row>
    <row r="5" spans="1:8" ht="15.75" customHeight="1">
      <c r="A5" s="454" t="s">
        <v>339</v>
      </c>
      <c r="B5" s="455"/>
      <c r="C5" s="455"/>
      <c r="D5" s="455"/>
      <c r="E5" s="455"/>
      <c r="F5" s="455"/>
      <c r="G5" s="455"/>
      <c r="H5" s="456"/>
    </row>
    <row r="6" spans="1:8" ht="18.75" thickBot="1">
      <c r="A6" s="73"/>
      <c r="B6" s="74"/>
      <c r="C6" s="74"/>
      <c r="D6" s="30"/>
      <c r="E6" s="30"/>
      <c r="F6" s="30"/>
      <c r="G6" s="30"/>
      <c r="H6" s="31"/>
    </row>
    <row r="7" spans="1:8" ht="26.25" customHeight="1">
      <c r="A7" s="469" t="str">
        <f>'PLANILHA ORÇAMENTÁRIA'!A6:I6</f>
        <v xml:space="preserve">PROPONENTE:                                   </v>
      </c>
      <c r="B7" s="470"/>
      <c r="C7" s="470"/>
      <c r="D7" s="470"/>
      <c r="E7" s="470"/>
      <c r="F7" s="470"/>
      <c r="G7" s="470"/>
      <c r="H7" s="471"/>
    </row>
    <row r="8" spans="1:8" ht="13.5" thickBot="1">
      <c r="A8" s="472" t="s">
        <v>340</v>
      </c>
      <c r="B8" s="473"/>
      <c r="C8" s="473"/>
      <c r="D8" s="473"/>
      <c r="E8" s="474"/>
      <c r="F8" s="475"/>
      <c r="G8" s="473"/>
      <c r="H8" s="476"/>
    </row>
    <row r="9" spans="1:8" ht="24.75" customHeight="1" thickBot="1">
      <c r="A9" s="32"/>
      <c r="B9" s="104"/>
      <c r="C9" s="104"/>
      <c r="D9" s="104"/>
      <c r="E9" s="104"/>
      <c r="F9" s="104"/>
      <c r="G9" s="104"/>
      <c r="H9" s="33"/>
    </row>
    <row r="10" spans="1:8" ht="34.5" customHeight="1">
      <c r="A10" s="457" t="s">
        <v>182</v>
      </c>
      <c r="B10" s="458"/>
      <c r="C10" s="459"/>
      <c r="D10" s="34" t="s">
        <v>341</v>
      </c>
      <c r="E10" s="35" t="s">
        <v>342</v>
      </c>
      <c r="F10" s="36"/>
      <c r="G10" s="35"/>
      <c r="H10" s="37" t="s">
        <v>343</v>
      </c>
    </row>
    <row r="11" spans="1:8" ht="84" customHeight="1">
      <c r="A11" s="460" t="s">
        <v>378</v>
      </c>
      <c r="B11" s="461"/>
      <c r="C11" s="462"/>
      <c r="D11" s="38" t="s">
        <v>344</v>
      </c>
      <c r="E11" s="56" t="s">
        <v>342</v>
      </c>
      <c r="F11" s="84" t="s">
        <v>384</v>
      </c>
      <c r="G11" s="57" t="s">
        <v>351</v>
      </c>
      <c r="H11" s="39">
        <f>SUM(H13:H15)</f>
        <v>88.34</v>
      </c>
    </row>
    <row r="12" spans="1:8">
      <c r="A12" s="40"/>
      <c r="B12" s="41" t="s">
        <v>346</v>
      </c>
      <c r="C12" s="41" t="s">
        <v>182</v>
      </c>
      <c r="D12" s="42" t="s">
        <v>347</v>
      </c>
      <c r="E12" s="41" t="s">
        <v>342</v>
      </c>
      <c r="F12" s="43" t="s">
        <v>375</v>
      </c>
      <c r="G12" s="44" t="s">
        <v>343</v>
      </c>
      <c r="H12" s="45" t="s">
        <v>348</v>
      </c>
    </row>
    <row r="13" spans="1:8" ht="58.5" customHeight="1">
      <c r="A13" s="46"/>
      <c r="B13" s="47" t="s">
        <v>349</v>
      </c>
      <c r="C13" s="48"/>
      <c r="D13" s="49" t="s">
        <v>350</v>
      </c>
      <c r="E13" s="48" t="s">
        <v>345</v>
      </c>
      <c r="F13" s="50">
        <v>1</v>
      </c>
      <c r="G13" s="51">
        <v>44.13</v>
      </c>
      <c r="H13" s="52">
        <f>TRUNC(G13*F13,2)</f>
        <v>44.13</v>
      </c>
    </row>
    <row r="14" spans="1:8" ht="39.75" customHeight="1">
      <c r="A14" s="46"/>
      <c r="B14" s="47" t="s">
        <v>351</v>
      </c>
      <c r="C14" s="48">
        <v>88264</v>
      </c>
      <c r="D14" s="49" t="s">
        <v>352</v>
      </c>
      <c r="E14" s="48" t="s">
        <v>353</v>
      </c>
      <c r="F14" s="50">
        <v>1.2</v>
      </c>
      <c r="G14" s="51">
        <v>20.420000000000002</v>
      </c>
      <c r="H14" s="52">
        <f>TRUNC(G14*F14,2)</f>
        <v>24.5</v>
      </c>
    </row>
    <row r="15" spans="1:8" ht="31.5" customHeight="1">
      <c r="A15" s="46"/>
      <c r="B15" s="47" t="s">
        <v>351</v>
      </c>
      <c r="C15" s="48">
        <v>88316</v>
      </c>
      <c r="D15" s="49" t="s">
        <v>355</v>
      </c>
      <c r="E15" s="48" t="s">
        <v>353</v>
      </c>
      <c r="F15" s="50">
        <v>1.2</v>
      </c>
      <c r="G15" s="51">
        <v>16.43</v>
      </c>
      <c r="H15" s="52">
        <f>TRUNC(G15*F15,2)</f>
        <v>19.71</v>
      </c>
    </row>
    <row r="16" spans="1:8" ht="36.75" customHeight="1" thickBot="1">
      <c r="A16" s="463" t="s">
        <v>356</v>
      </c>
      <c r="B16" s="464"/>
      <c r="C16" s="465"/>
      <c r="D16" s="466" t="s">
        <v>357</v>
      </c>
      <c r="E16" s="467"/>
      <c r="F16" s="467"/>
      <c r="G16" s="467"/>
      <c r="H16" s="468"/>
    </row>
    <row r="17" spans="1:16" ht="15" customHeight="1" thickBot="1">
      <c r="A17" s="79"/>
      <c r="B17" s="80"/>
      <c r="C17" s="80"/>
      <c r="D17" s="80"/>
      <c r="E17" s="80"/>
      <c r="F17" s="80"/>
      <c r="G17" s="80"/>
      <c r="H17" s="81"/>
    </row>
    <row r="18" spans="1:16" customFormat="1" ht="69.75" customHeight="1">
      <c r="A18" s="445" t="s">
        <v>379</v>
      </c>
      <c r="B18" s="446"/>
      <c r="C18" s="446"/>
      <c r="D18" s="55" t="s">
        <v>448</v>
      </c>
      <c r="E18" s="56" t="s">
        <v>342</v>
      </c>
      <c r="F18" s="121" t="s">
        <v>374</v>
      </c>
      <c r="G18" s="57" t="s">
        <v>351</v>
      </c>
      <c r="H18" s="58">
        <f>SUM(H20:H26)</f>
        <v>1523.3899999999999</v>
      </c>
      <c r="I18" s="59"/>
      <c r="J18" s="60"/>
      <c r="K18" s="59"/>
      <c r="L18" s="61"/>
      <c r="M18" s="62"/>
      <c r="N18" s="63"/>
      <c r="O18" s="63"/>
      <c r="P18" s="63"/>
    </row>
    <row r="19" spans="1:16" customFormat="1">
      <c r="A19" s="40"/>
      <c r="B19" s="41" t="s">
        <v>346</v>
      </c>
      <c r="C19" s="41" t="s">
        <v>182</v>
      </c>
      <c r="D19" s="42" t="s">
        <v>347</v>
      </c>
      <c r="E19" s="41" t="s">
        <v>342</v>
      </c>
      <c r="F19" s="43" t="s">
        <v>375</v>
      </c>
      <c r="G19" s="44" t="s">
        <v>343</v>
      </c>
      <c r="H19" s="45" t="s">
        <v>348</v>
      </c>
      <c r="I19" s="64"/>
      <c r="J19" s="65"/>
      <c r="K19" s="66"/>
      <c r="L19" s="61"/>
      <c r="M19" s="62"/>
      <c r="N19" s="63"/>
      <c r="O19" s="63"/>
      <c r="P19" s="63"/>
    </row>
    <row r="20" spans="1:16" customFormat="1" ht="33.75">
      <c r="A20" s="67"/>
      <c r="B20" s="47" t="s">
        <v>565</v>
      </c>
      <c r="C20" s="48">
        <v>39662</v>
      </c>
      <c r="D20" s="49" t="s">
        <v>376</v>
      </c>
      <c r="E20" s="48" t="s">
        <v>18</v>
      </c>
      <c r="F20" s="68">
        <v>15</v>
      </c>
      <c r="G20" s="69">
        <v>21.08</v>
      </c>
      <c r="H20" s="52">
        <f t="shared" ref="H20:H26" si="0">TRUNC(G20*F20,2)</f>
        <v>316.2</v>
      </c>
      <c r="I20" s="64"/>
      <c r="J20" s="65"/>
      <c r="K20" s="66"/>
      <c r="L20" s="61"/>
      <c r="M20" s="62"/>
      <c r="N20" s="63"/>
      <c r="O20" s="63"/>
      <c r="P20" s="63"/>
    </row>
    <row r="21" spans="1:16" customFormat="1" ht="33.75">
      <c r="A21" s="67"/>
      <c r="B21" s="47" t="s">
        <v>565</v>
      </c>
      <c r="C21" s="48">
        <v>39660</v>
      </c>
      <c r="D21" s="49" t="s">
        <v>377</v>
      </c>
      <c r="E21" s="48" t="s">
        <v>18</v>
      </c>
      <c r="F21" s="68">
        <v>15</v>
      </c>
      <c r="G21" s="69">
        <v>43.99</v>
      </c>
      <c r="H21" s="52">
        <f t="shared" si="0"/>
        <v>659.85</v>
      </c>
      <c r="I21" s="64"/>
      <c r="J21" s="65"/>
      <c r="K21" s="66"/>
      <c r="L21" s="61"/>
      <c r="M21" s="62"/>
      <c r="N21" s="63"/>
      <c r="O21" s="63"/>
      <c r="P21" s="63"/>
    </row>
    <row r="22" spans="1:16" customFormat="1" ht="45">
      <c r="A22" s="67"/>
      <c r="B22" s="47" t="s">
        <v>565</v>
      </c>
      <c r="C22" s="70" t="s">
        <v>391</v>
      </c>
      <c r="D22" s="49" t="s">
        <v>392</v>
      </c>
      <c r="E22" s="48" t="s">
        <v>18</v>
      </c>
      <c r="F22" s="68">
        <v>3</v>
      </c>
      <c r="G22" s="51">
        <v>6.64</v>
      </c>
      <c r="H22" s="52">
        <f t="shared" si="0"/>
        <v>19.920000000000002</v>
      </c>
      <c r="I22" s="64"/>
      <c r="J22" s="65"/>
      <c r="K22" s="66"/>
      <c r="L22" s="61"/>
      <c r="M22" s="62"/>
      <c r="N22" s="63"/>
      <c r="O22" s="63"/>
      <c r="P22" s="63"/>
    </row>
    <row r="23" spans="1:16" customFormat="1" ht="33.75">
      <c r="A23" s="67"/>
      <c r="B23" s="47" t="s">
        <v>565</v>
      </c>
      <c r="C23" s="70" t="s">
        <v>389</v>
      </c>
      <c r="D23" s="49" t="s">
        <v>390</v>
      </c>
      <c r="E23" s="48" t="s">
        <v>18</v>
      </c>
      <c r="F23" s="68">
        <v>15</v>
      </c>
      <c r="G23" s="51">
        <v>18.350000000000001</v>
      </c>
      <c r="H23" s="52">
        <f t="shared" si="0"/>
        <v>275.25</v>
      </c>
      <c r="I23" s="64"/>
      <c r="J23" s="65"/>
      <c r="K23" s="66"/>
      <c r="L23" s="61"/>
      <c r="M23" s="62"/>
      <c r="N23" s="63"/>
      <c r="O23" s="63"/>
      <c r="P23" s="63"/>
    </row>
    <row r="24" spans="1:16" customFormat="1" ht="33.75">
      <c r="A24" s="67"/>
      <c r="B24" s="47" t="s">
        <v>565</v>
      </c>
      <c r="C24" s="48">
        <v>39258</v>
      </c>
      <c r="D24" s="49" t="s">
        <v>381</v>
      </c>
      <c r="E24" s="48" t="s">
        <v>18</v>
      </c>
      <c r="F24" s="68">
        <v>15</v>
      </c>
      <c r="G24" s="69">
        <v>9.91</v>
      </c>
      <c r="H24" s="52">
        <f t="shared" si="0"/>
        <v>148.65</v>
      </c>
      <c r="I24" s="64"/>
      <c r="J24" s="65"/>
      <c r="K24" s="66"/>
      <c r="L24" s="61"/>
      <c r="M24" s="62"/>
      <c r="N24" s="63"/>
      <c r="O24" s="63"/>
      <c r="P24" s="63"/>
    </row>
    <row r="25" spans="1:16" customFormat="1">
      <c r="A25" s="67"/>
      <c r="B25" s="47" t="s">
        <v>565</v>
      </c>
      <c r="C25" s="48">
        <v>2701</v>
      </c>
      <c r="D25" s="49" t="s">
        <v>382</v>
      </c>
      <c r="E25" s="48" t="s">
        <v>353</v>
      </c>
      <c r="F25" s="68">
        <v>2</v>
      </c>
      <c r="G25" s="69">
        <v>37.65</v>
      </c>
      <c r="H25" s="52">
        <f t="shared" si="0"/>
        <v>75.3</v>
      </c>
      <c r="I25" s="64"/>
      <c r="J25" s="65"/>
      <c r="K25" s="66"/>
      <c r="L25" s="61"/>
      <c r="M25" s="62"/>
      <c r="N25" s="63"/>
      <c r="O25" s="63"/>
      <c r="P25" s="63"/>
    </row>
    <row r="26" spans="1:16" customFormat="1">
      <c r="A26" s="67"/>
      <c r="B26" s="47" t="s">
        <v>565</v>
      </c>
      <c r="C26" s="48">
        <v>242</v>
      </c>
      <c r="D26" s="49" t="s">
        <v>383</v>
      </c>
      <c r="E26" s="48" t="s">
        <v>353</v>
      </c>
      <c r="F26" s="68">
        <v>2</v>
      </c>
      <c r="G26" s="69">
        <v>14.11</v>
      </c>
      <c r="H26" s="52">
        <f t="shared" si="0"/>
        <v>28.22</v>
      </c>
      <c r="I26" s="64"/>
      <c r="J26" s="65"/>
      <c r="K26" s="66"/>
      <c r="L26" s="61"/>
      <c r="M26" s="62"/>
      <c r="N26" s="63"/>
      <c r="O26" s="63"/>
      <c r="P26" s="63"/>
    </row>
    <row r="27" spans="1:16" customFormat="1" ht="13.5" thickBot="1">
      <c r="A27" s="447" t="s">
        <v>356</v>
      </c>
      <c r="B27" s="448"/>
      <c r="C27" s="448"/>
      <c r="D27" s="449"/>
      <c r="E27" s="449"/>
      <c r="F27" s="449"/>
      <c r="G27" s="449"/>
      <c r="H27" s="450"/>
      <c r="I27" s="66"/>
      <c r="J27" s="65"/>
      <c r="K27" s="66"/>
      <c r="L27" s="61"/>
      <c r="M27" s="62"/>
      <c r="N27" s="63"/>
      <c r="O27" s="63"/>
      <c r="P27" s="63"/>
    </row>
    <row r="28" spans="1:16" ht="15" customHeight="1" thickBot="1">
      <c r="A28" s="79"/>
      <c r="B28" s="80"/>
      <c r="C28" s="80"/>
      <c r="D28" s="80"/>
      <c r="E28" s="80"/>
      <c r="F28" s="80"/>
      <c r="G28" s="80"/>
      <c r="H28" s="81"/>
    </row>
    <row r="29" spans="1:16" customFormat="1" ht="85.5" customHeight="1">
      <c r="A29" s="445" t="s">
        <v>380</v>
      </c>
      <c r="B29" s="446"/>
      <c r="C29" s="446"/>
      <c r="D29" s="55" t="s">
        <v>449</v>
      </c>
      <c r="E29" s="56" t="s">
        <v>342</v>
      </c>
      <c r="F29" s="121" t="s">
        <v>374</v>
      </c>
      <c r="G29" s="57" t="s">
        <v>351</v>
      </c>
      <c r="H29" s="58">
        <f>SUM(H31:H37)</f>
        <v>3081.5199999999995</v>
      </c>
      <c r="I29" s="59"/>
      <c r="J29" s="60"/>
      <c r="K29" s="59"/>
      <c r="L29" s="61"/>
      <c r="M29" s="62"/>
      <c r="N29" s="63"/>
      <c r="O29" s="63"/>
      <c r="P29" s="63"/>
    </row>
    <row r="30" spans="1:16" customFormat="1">
      <c r="A30" s="40"/>
      <c r="B30" s="41" t="s">
        <v>346</v>
      </c>
      <c r="C30" s="41" t="s">
        <v>182</v>
      </c>
      <c r="D30" s="42" t="s">
        <v>347</v>
      </c>
      <c r="E30" s="41" t="s">
        <v>342</v>
      </c>
      <c r="F30" s="43" t="s">
        <v>375</v>
      </c>
      <c r="G30" s="44" t="s">
        <v>343</v>
      </c>
      <c r="H30" s="45" t="s">
        <v>348</v>
      </c>
      <c r="I30" s="64"/>
      <c r="J30" s="65"/>
      <c r="K30" s="66"/>
      <c r="L30" s="61"/>
      <c r="M30" s="62"/>
      <c r="N30" s="63"/>
      <c r="O30" s="63"/>
      <c r="P30" s="63"/>
    </row>
    <row r="31" spans="1:16" customFormat="1" ht="33.75">
      <c r="A31" s="67"/>
      <c r="B31" s="47" t="s">
        <v>565</v>
      </c>
      <c r="C31" s="48">
        <v>39660</v>
      </c>
      <c r="D31" s="49" t="s">
        <v>388</v>
      </c>
      <c r="E31" s="48" t="s">
        <v>18</v>
      </c>
      <c r="F31" s="68">
        <v>20</v>
      </c>
      <c r="G31" s="69">
        <v>43.99</v>
      </c>
      <c r="H31" s="52">
        <f t="shared" ref="H31:H37" si="1">TRUNC(G31*F31,2)</f>
        <v>879.8</v>
      </c>
      <c r="I31" s="64"/>
      <c r="J31" s="65"/>
      <c r="K31" s="66"/>
      <c r="L31" s="61"/>
      <c r="M31" s="62"/>
      <c r="N31" s="63"/>
      <c r="O31" s="63"/>
      <c r="P31" s="63"/>
    </row>
    <row r="32" spans="1:16" customFormat="1" ht="33.75">
      <c r="A32" s="67"/>
      <c r="B32" s="47" t="s">
        <v>351</v>
      </c>
      <c r="C32" s="48">
        <v>39665</v>
      </c>
      <c r="D32" s="49" t="s">
        <v>385</v>
      </c>
      <c r="E32" s="48" t="s">
        <v>18</v>
      </c>
      <c r="F32" s="68">
        <v>20</v>
      </c>
      <c r="G32" s="69">
        <v>54.72</v>
      </c>
      <c r="H32" s="52">
        <f t="shared" si="1"/>
        <v>1094.4000000000001</v>
      </c>
      <c r="I32" s="64"/>
      <c r="J32" s="65"/>
      <c r="K32" s="66"/>
      <c r="L32" s="61"/>
      <c r="M32" s="62"/>
      <c r="N32" s="63"/>
      <c r="O32" s="63"/>
      <c r="P32" s="63"/>
    </row>
    <row r="33" spans="1:16" customFormat="1" ht="33.75">
      <c r="A33" s="67"/>
      <c r="B33" s="47" t="s">
        <v>351</v>
      </c>
      <c r="C33" s="70" t="s">
        <v>389</v>
      </c>
      <c r="D33" s="49" t="s">
        <v>390</v>
      </c>
      <c r="E33" s="48" t="s">
        <v>18</v>
      </c>
      <c r="F33" s="68">
        <v>20</v>
      </c>
      <c r="G33" s="51">
        <v>18.350000000000001</v>
      </c>
      <c r="H33" s="52">
        <f t="shared" si="1"/>
        <v>367</v>
      </c>
      <c r="I33" s="64"/>
      <c r="J33" s="65"/>
      <c r="K33" s="66"/>
      <c r="L33" s="61"/>
      <c r="M33" s="62"/>
      <c r="N33" s="63"/>
      <c r="O33" s="63"/>
      <c r="P33" s="63"/>
    </row>
    <row r="34" spans="1:16" customFormat="1" ht="45">
      <c r="A34" s="67"/>
      <c r="B34" s="47" t="s">
        <v>351</v>
      </c>
      <c r="C34" s="70" t="s">
        <v>386</v>
      </c>
      <c r="D34" s="49" t="s">
        <v>387</v>
      </c>
      <c r="E34" s="48" t="s">
        <v>18</v>
      </c>
      <c r="F34" s="68">
        <v>20</v>
      </c>
      <c r="G34" s="51">
        <v>21.93</v>
      </c>
      <c r="H34" s="52">
        <f t="shared" si="1"/>
        <v>438.6</v>
      </c>
      <c r="I34" s="64"/>
      <c r="J34" s="65"/>
      <c r="K34" s="66"/>
      <c r="L34" s="61"/>
      <c r="M34" s="62"/>
      <c r="N34" s="63"/>
      <c r="O34" s="63"/>
      <c r="P34" s="63"/>
    </row>
    <row r="35" spans="1:16" customFormat="1" ht="33.75">
      <c r="A35" s="67"/>
      <c r="B35" s="47" t="s">
        <v>351</v>
      </c>
      <c r="C35" s="48">
        <v>39258</v>
      </c>
      <c r="D35" s="49" t="s">
        <v>381</v>
      </c>
      <c r="E35" s="48" t="s">
        <v>18</v>
      </c>
      <c r="F35" s="68">
        <v>20</v>
      </c>
      <c r="G35" s="69">
        <v>9.91</v>
      </c>
      <c r="H35" s="52">
        <f t="shared" si="1"/>
        <v>198.2</v>
      </c>
      <c r="I35" s="64"/>
      <c r="J35" s="65"/>
      <c r="K35" s="66"/>
      <c r="L35" s="61"/>
      <c r="M35" s="62"/>
      <c r="N35" s="63"/>
      <c r="O35" s="63"/>
      <c r="P35" s="63"/>
    </row>
    <row r="36" spans="1:16" customFormat="1">
      <c r="A36" s="67"/>
      <c r="B36" s="47" t="s">
        <v>351</v>
      </c>
      <c r="C36" s="48">
        <v>2701</v>
      </c>
      <c r="D36" s="49" t="s">
        <v>382</v>
      </c>
      <c r="E36" s="48" t="s">
        <v>353</v>
      </c>
      <c r="F36" s="68">
        <v>2</v>
      </c>
      <c r="G36" s="69">
        <v>37.65</v>
      </c>
      <c r="H36" s="52">
        <f t="shared" si="1"/>
        <v>75.3</v>
      </c>
      <c r="I36" s="64"/>
      <c r="J36" s="65"/>
      <c r="K36" s="66"/>
      <c r="L36" s="61"/>
      <c r="M36" s="62"/>
      <c r="N36" s="63"/>
      <c r="O36" s="63"/>
      <c r="P36" s="63"/>
    </row>
    <row r="37" spans="1:16" customFormat="1">
      <c r="A37" s="67"/>
      <c r="B37" s="47" t="s">
        <v>351</v>
      </c>
      <c r="C37" s="48">
        <v>242</v>
      </c>
      <c r="D37" s="49" t="s">
        <v>383</v>
      </c>
      <c r="E37" s="48" t="s">
        <v>353</v>
      </c>
      <c r="F37" s="68">
        <v>2</v>
      </c>
      <c r="G37" s="69">
        <v>14.11</v>
      </c>
      <c r="H37" s="52">
        <f t="shared" si="1"/>
        <v>28.22</v>
      </c>
      <c r="I37" s="64"/>
      <c r="J37" s="65"/>
      <c r="K37" s="66"/>
      <c r="L37" s="61"/>
      <c r="M37" s="62"/>
      <c r="N37" s="63"/>
      <c r="O37" s="63"/>
      <c r="P37" s="63"/>
    </row>
    <row r="38" spans="1:16" customFormat="1" ht="13.5" thickBot="1">
      <c r="A38" s="447" t="s">
        <v>356</v>
      </c>
      <c r="B38" s="448"/>
      <c r="C38" s="448"/>
      <c r="D38" s="449"/>
      <c r="E38" s="449"/>
      <c r="F38" s="449"/>
      <c r="G38" s="449"/>
      <c r="H38" s="450"/>
      <c r="I38" s="66"/>
      <c r="J38" s="65"/>
      <c r="K38" s="66"/>
      <c r="L38" s="61"/>
      <c r="M38" s="62"/>
      <c r="N38" s="63"/>
      <c r="O38" s="63"/>
      <c r="P38" s="63"/>
    </row>
    <row r="39" spans="1:16" customFormat="1">
      <c r="A39" s="75"/>
      <c r="B39" s="76"/>
      <c r="C39" s="76"/>
      <c r="D39" s="77"/>
      <c r="E39" s="77"/>
      <c r="F39" s="77"/>
      <c r="G39" s="77"/>
      <c r="H39" s="78"/>
      <c r="I39" s="66"/>
      <c r="J39" s="65"/>
      <c r="K39" s="66"/>
      <c r="L39" s="61"/>
      <c r="M39" s="62"/>
      <c r="N39" s="63"/>
      <c r="O39" s="63"/>
      <c r="P39" s="63"/>
    </row>
    <row r="40" spans="1:16" customFormat="1" ht="85.5" customHeight="1">
      <c r="A40" s="445" t="s">
        <v>584</v>
      </c>
      <c r="B40" s="446"/>
      <c r="C40" s="446"/>
      <c r="D40" s="55" t="s">
        <v>562</v>
      </c>
      <c r="E40" s="56" t="s">
        <v>457</v>
      </c>
      <c r="F40" s="121" t="s">
        <v>374</v>
      </c>
      <c r="G40" s="57" t="s">
        <v>351</v>
      </c>
      <c r="H40" s="58">
        <f>SUM(H42:H48)</f>
        <v>36.149999999999991</v>
      </c>
      <c r="I40" s="59"/>
      <c r="J40" s="60"/>
      <c r="K40" s="59"/>
      <c r="L40" s="122"/>
      <c r="M40" s="62"/>
      <c r="N40" s="63"/>
      <c r="O40" s="63"/>
      <c r="P40" s="63"/>
    </row>
    <row r="41" spans="1:16" customFormat="1">
      <c r="A41" s="40"/>
      <c r="B41" s="41" t="s">
        <v>346</v>
      </c>
      <c r="C41" s="41" t="s">
        <v>182</v>
      </c>
      <c r="D41" s="42" t="s">
        <v>347</v>
      </c>
      <c r="E41" s="41" t="s">
        <v>342</v>
      </c>
      <c r="F41" s="43" t="s">
        <v>375</v>
      </c>
      <c r="G41" s="44" t="s">
        <v>343</v>
      </c>
      <c r="H41" s="45" t="s">
        <v>348</v>
      </c>
      <c r="I41" s="64"/>
      <c r="J41" s="65"/>
      <c r="K41" s="66"/>
      <c r="L41" s="122"/>
      <c r="M41" s="62"/>
      <c r="N41" s="63"/>
      <c r="O41" s="63"/>
      <c r="P41" s="63"/>
    </row>
    <row r="42" spans="1:16" customFormat="1" ht="22.5">
      <c r="A42" s="67"/>
      <c r="B42" s="371" t="s">
        <v>565</v>
      </c>
      <c r="C42" s="371">
        <v>3671</v>
      </c>
      <c r="D42" s="372" t="s">
        <v>566</v>
      </c>
      <c r="E42" s="371" t="s">
        <v>18</v>
      </c>
      <c r="F42" s="373" t="s">
        <v>567</v>
      </c>
      <c r="G42" s="374">
        <v>1.07</v>
      </c>
      <c r="H42" s="374">
        <f t="shared" ref="H42:H48" si="2">TRUNC(F42*G42,2)</f>
        <v>1.78</v>
      </c>
      <c r="I42" s="64"/>
      <c r="J42" s="65"/>
      <c r="K42" s="66"/>
      <c r="L42" s="122"/>
      <c r="M42" s="62"/>
      <c r="N42" s="63"/>
      <c r="O42" s="63"/>
      <c r="P42" s="63"/>
    </row>
    <row r="43" spans="1:16" ht="17.25" customHeight="1">
      <c r="B43" s="371" t="s">
        <v>565</v>
      </c>
      <c r="C43" s="371">
        <v>4824</v>
      </c>
      <c r="D43" s="372" t="s">
        <v>568</v>
      </c>
      <c r="E43" s="371" t="s">
        <v>569</v>
      </c>
      <c r="F43" s="373" t="s">
        <v>570</v>
      </c>
      <c r="G43" s="374">
        <v>0.39</v>
      </c>
      <c r="H43" s="374">
        <f t="shared" si="2"/>
        <v>9.06</v>
      </c>
    </row>
    <row r="44" spans="1:16" ht="33.75">
      <c r="B44" s="371" t="s">
        <v>571</v>
      </c>
      <c r="C44" s="371">
        <v>87298</v>
      </c>
      <c r="D44" s="372" t="s">
        <v>572</v>
      </c>
      <c r="E44" s="371" t="s">
        <v>560</v>
      </c>
      <c r="F44" s="373" t="s">
        <v>573</v>
      </c>
      <c r="G44" s="374">
        <v>546.80999999999995</v>
      </c>
      <c r="H44" s="374">
        <f t="shared" si="2"/>
        <v>9.07</v>
      </c>
    </row>
    <row r="45" spans="1:16" ht="27" customHeight="1">
      <c r="B45" s="371" t="s">
        <v>571</v>
      </c>
      <c r="C45" s="371" t="s">
        <v>574</v>
      </c>
      <c r="D45" s="372" t="s">
        <v>575</v>
      </c>
      <c r="E45" s="371" t="s">
        <v>353</v>
      </c>
      <c r="F45" s="373" t="s">
        <v>576</v>
      </c>
      <c r="G45" s="374">
        <v>20.21</v>
      </c>
      <c r="H45" s="374">
        <f t="shared" si="2"/>
        <v>11.13</v>
      </c>
    </row>
    <row r="46" spans="1:16">
      <c r="B46" s="371" t="s">
        <v>571</v>
      </c>
      <c r="C46" s="371" t="s">
        <v>354</v>
      </c>
      <c r="D46" s="372" t="s">
        <v>355</v>
      </c>
      <c r="E46" s="371" t="s">
        <v>353</v>
      </c>
      <c r="F46" s="373" t="s">
        <v>577</v>
      </c>
      <c r="G46" s="374">
        <v>16.43</v>
      </c>
      <c r="H46" s="374">
        <f t="shared" si="2"/>
        <v>4.51</v>
      </c>
    </row>
    <row r="47" spans="1:16" ht="33.75">
      <c r="B47" s="371" t="s">
        <v>571</v>
      </c>
      <c r="C47" s="371">
        <v>95276</v>
      </c>
      <c r="D47" s="372" t="s">
        <v>578</v>
      </c>
      <c r="E47" s="371" t="s">
        <v>579</v>
      </c>
      <c r="F47" s="373" t="s">
        <v>580</v>
      </c>
      <c r="G47" s="374">
        <v>3.41</v>
      </c>
      <c r="H47" s="374">
        <f t="shared" si="2"/>
        <v>0.41</v>
      </c>
    </row>
    <row r="48" spans="1:16" ht="33.75">
      <c r="B48" s="371" t="s">
        <v>571</v>
      </c>
      <c r="C48" s="371">
        <v>95277</v>
      </c>
      <c r="D48" s="372" t="s">
        <v>581</v>
      </c>
      <c r="E48" s="371" t="s">
        <v>582</v>
      </c>
      <c r="F48" s="373" t="s">
        <v>583</v>
      </c>
      <c r="G48" s="374">
        <v>0.45</v>
      </c>
      <c r="H48" s="374">
        <f t="shared" si="2"/>
        <v>0.19</v>
      </c>
    </row>
    <row r="51" ht="15" customHeight="1"/>
    <row r="53" ht="21.75" customHeight="1"/>
    <row r="59" ht="18" customHeight="1"/>
    <row r="62" ht="24" customHeight="1"/>
    <row r="64" ht="30" customHeight="1"/>
    <row r="68" ht="22.5" customHeight="1"/>
    <row r="69" ht="54.75" customHeight="1"/>
    <row r="70" ht="17.25" customHeight="1"/>
    <row r="75" ht="15" customHeight="1"/>
    <row r="76" ht="21.75" customHeight="1"/>
    <row r="78" ht="15" customHeight="1"/>
    <row r="87" ht="15" customHeight="1"/>
    <row r="90" ht="21" customHeight="1"/>
    <row r="93" ht="30" customHeight="1"/>
    <row r="94" ht="15" customHeight="1"/>
    <row r="95" ht="30.75" customHeight="1"/>
    <row r="98" ht="15" customHeight="1"/>
    <row r="100" ht="15" customHeight="1"/>
    <row r="102" ht="22.5" customHeight="1"/>
    <row r="106" ht="23.25" customHeight="1"/>
    <row r="108" ht="15" customHeight="1"/>
    <row r="109" ht="15" customHeight="1"/>
    <row r="111" ht="15" customHeight="1"/>
    <row r="112" ht="15" customHeight="1"/>
    <row r="113" ht="15.75" customHeight="1"/>
    <row r="114" ht="15" customHeight="1"/>
    <row r="115" ht="15" customHeight="1"/>
    <row r="118" ht="17.25" customHeight="1"/>
    <row r="121" ht="15" customHeight="1"/>
    <row r="122" ht="23.25" customHeight="1"/>
    <row r="123" ht="14.25" customHeight="1"/>
    <row r="125" ht="26.25" customHeight="1"/>
    <row r="127" ht="29.25" customHeight="1"/>
    <row r="131" ht="18.75" customHeight="1"/>
    <row r="134" ht="24" customHeight="1"/>
    <row r="135" ht="15" customHeight="1"/>
    <row r="139" ht="15" customHeight="1"/>
    <row r="140" ht="24.75" customHeight="1"/>
    <row r="141" ht="15" customHeight="1"/>
    <row r="142" ht="27.75" customHeight="1"/>
    <row r="145" ht="15" customHeight="1"/>
    <row r="148" ht="15" customHeight="1"/>
    <row r="152" ht="15" customHeight="1"/>
    <row r="155" ht="24" customHeight="1"/>
    <row r="157" ht="39.75" customHeight="1"/>
    <row r="158" ht="17.25" customHeight="1"/>
    <row r="159" ht="22.5" customHeight="1"/>
    <row r="167" ht="27" customHeight="1"/>
    <row r="170" ht="15" customHeight="1"/>
    <row r="174" ht="22.5" customHeight="1"/>
    <row r="176" ht="23.25" customHeight="1"/>
    <row r="178" ht="15.75" customHeight="1"/>
    <row r="182" ht="15" customHeight="1"/>
    <row r="187" ht="15" customHeight="1"/>
    <row r="188" ht="25.5" customHeight="1"/>
    <row r="190" ht="21.75" customHeight="1"/>
    <row r="197" ht="52.5" customHeight="1"/>
    <row r="201" ht="15" customHeight="1"/>
    <row r="204" ht="15" customHeight="1"/>
    <row r="207" ht="15" customHeight="1"/>
    <row r="208" ht="27" customHeight="1"/>
    <row r="210" ht="26.25" customHeight="1"/>
    <row r="211" ht="15" customHeight="1"/>
    <row r="214" ht="18.75" customHeight="1"/>
    <row r="217" ht="27.75" customHeight="1"/>
    <row r="221" ht="18.75" customHeight="1"/>
    <row r="222" ht="27.75" customHeight="1"/>
    <row r="223" ht="27.75" customHeight="1"/>
    <row r="224" ht="27.75" customHeight="1"/>
    <row r="225" ht="27.75" customHeight="1"/>
    <row r="230" ht="21.75" customHeight="1"/>
    <row r="233" ht="25.5" customHeight="1"/>
    <row r="234" ht="46.5" customHeight="1"/>
    <row r="235" ht="18" customHeight="1"/>
    <row r="239" ht="21" customHeight="1"/>
    <row r="242" ht="25.5" customHeight="1"/>
    <row r="253" ht="27.75" customHeight="1"/>
    <row r="255" ht="25.5" customHeight="1"/>
    <row r="259" ht="19.5" customHeight="1"/>
    <row r="262" ht="27" customHeight="1"/>
    <row r="269" ht="23.25" customHeight="1"/>
    <row r="271" ht="18" customHeight="1"/>
    <row r="272" ht="24.75" customHeight="1"/>
    <row r="274" ht="27.75" customHeight="1"/>
    <row r="276" ht="15" customHeight="1"/>
    <row r="280" ht="27" customHeight="1"/>
    <row r="293" ht="27.75" customHeight="1"/>
    <row r="295" ht="25.5" customHeight="1"/>
    <row r="299" ht="22.5" customHeight="1"/>
    <row r="302" ht="27" customHeight="1"/>
    <row r="313" ht="27.75" customHeight="1"/>
    <row r="315" ht="25.5" customHeight="1"/>
    <row r="319" ht="22.5" customHeight="1"/>
    <row r="331" ht="27.75" customHeight="1"/>
    <row r="333" ht="25.5" customHeight="1"/>
    <row r="337" ht="24" customHeight="1"/>
    <row r="340" ht="24" customHeight="1"/>
    <row r="346" ht="33" customHeight="1"/>
    <row r="360" ht="27.75" customHeight="1"/>
    <row r="416" ht="28.5" customHeight="1"/>
  </sheetData>
  <mergeCells count="17">
    <mergeCell ref="D27:H27"/>
    <mergeCell ref="A29:C29"/>
    <mergeCell ref="A38:C38"/>
    <mergeCell ref="D38:H38"/>
    <mergeCell ref="A40:C40"/>
    <mergeCell ref="A2:H2"/>
    <mergeCell ref="A5:H5"/>
    <mergeCell ref="A10:C10"/>
    <mergeCell ref="A11:C11"/>
    <mergeCell ref="A16:C16"/>
    <mergeCell ref="D16:H16"/>
    <mergeCell ref="A7:H7"/>
    <mergeCell ref="A8:E8"/>
    <mergeCell ref="F8:H8"/>
    <mergeCell ref="A3:H3"/>
    <mergeCell ref="A18:C18"/>
    <mergeCell ref="A27:C27"/>
  </mergeCells>
  <conditionalFormatting sqref="F24:F26">
    <cfRule type="expression" dxfId="37" priority="27" stopIfTrue="1">
      <formula>AND($A24&lt;&gt;"COMPOSICAO",$A24&lt;&gt;"INSUMO",$A24&lt;&gt;"")</formula>
    </cfRule>
    <cfRule type="expression" dxfId="36" priority="28" stopIfTrue="1">
      <formula>AND(OR($A24="COMPOSICAO",$A24="INSUMO",$A24&lt;&gt;""),$A24&lt;&gt;"")</formula>
    </cfRule>
  </conditionalFormatting>
  <conditionalFormatting sqref="C23:E23">
    <cfRule type="expression" dxfId="35" priority="23" stopIfTrue="1">
      <formula>AND($A23&lt;&gt;"COMPOSICAO",$A23&lt;&gt;"INSUMO",$A23&lt;&gt;"")</formula>
    </cfRule>
    <cfRule type="expression" dxfId="34" priority="24" stopIfTrue="1">
      <formula>AND(OR($A23="COMPOSICAO",$A23="INSUMO",$A23&lt;&gt;""),$A23&lt;&gt;"")</formula>
    </cfRule>
  </conditionalFormatting>
  <conditionalFormatting sqref="C25:E26 F20:F22">
    <cfRule type="expression" dxfId="33" priority="37" stopIfTrue="1">
      <formula>AND($A20&lt;&gt;"COMPOSICAO",$A20&lt;&gt;"INSUMO",$A20&lt;&gt;"")</formula>
    </cfRule>
    <cfRule type="expression" dxfId="32" priority="38" stopIfTrue="1">
      <formula>AND(OR($A20="COMPOSICAO",$A20="INSUMO",$A20&lt;&gt;""),$A20&lt;&gt;"")</formula>
    </cfRule>
  </conditionalFormatting>
  <conditionalFormatting sqref="C21:E21">
    <cfRule type="expression" dxfId="31" priority="35" stopIfTrue="1">
      <formula>AND($A21&lt;&gt;"COMPOSICAO",$A21&lt;&gt;"INSUMO",$A21&lt;&gt;"")</formula>
    </cfRule>
    <cfRule type="expression" dxfId="30" priority="36" stopIfTrue="1">
      <formula>AND(OR($A21="COMPOSICAO",$A21="INSUMO",$A21&lt;&gt;""),$A21&lt;&gt;"")</formula>
    </cfRule>
  </conditionalFormatting>
  <conditionalFormatting sqref="C20:E20">
    <cfRule type="expression" dxfId="29" priority="29" stopIfTrue="1">
      <formula>AND($A20&lt;&gt;"COMPOSICAO",$A20&lt;&gt;"INSUMO",$A20&lt;&gt;"")</formula>
    </cfRule>
    <cfRule type="expression" dxfId="28" priority="30" stopIfTrue="1">
      <formula>AND(OR($A20="COMPOSICAO",$A20="INSUMO",$A20&lt;&gt;""),$A20&lt;&gt;"")</formula>
    </cfRule>
  </conditionalFormatting>
  <conditionalFormatting sqref="C22:E22">
    <cfRule type="expression" dxfId="27" priority="33" stopIfTrue="1">
      <formula>AND($A22&lt;&gt;"COMPOSICAO",$A22&lt;&gt;"INSUMO",$A22&lt;&gt;"")</formula>
    </cfRule>
    <cfRule type="expression" dxfId="26" priority="34" stopIfTrue="1">
      <formula>AND(OR($A22="COMPOSICAO",$A22="INSUMO",$A22&lt;&gt;""),$A22&lt;&gt;"")</formula>
    </cfRule>
  </conditionalFormatting>
  <conditionalFormatting sqref="C24:E24">
    <cfRule type="expression" dxfId="25" priority="31" stopIfTrue="1">
      <formula>AND($A24&lt;&gt;"COMPOSICAO",$A24&lt;&gt;"INSUMO",$A24&lt;&gt;"")</formula>
    </cfRule>
    <cfRule type="expression" dxfId="24" priority="32" stopIfTrue="1">
      <formula>AND(OR($A24="COMPOSICAO",$A24="INSUMO",$A24&lt;&gt;""),$A24&lt;&gt;"")</formula>
    </cfRule>
  </conditionalFormatting>
  <conditionalFormatting sqref="F23">
    <cfRule type="expression" dxfId="23" priority="25" stopIfTrue="1">
      <formula>AND($A23&lt;&gt;"COMPOSICAO",$A23&lt;&gt;"INSUMO",$A23&lt;&gt;"")</formula>
    </cfRule>
    <cfRule type="expression" dxfId="22" priority="26" stopIfTrue="1">
      <formula>AND(OR($A23="COMPOSICAO",$A23="INSUMO",$A23&lt;&gt;""),$A23&lt;&gt;"")</formula>
    </cfRule>
  </conditionalFormatting>
  <conditionalFormatting sqref="F32:F37">
    <cfRule type="expression" dxfId="21" priority="21" stopIfTrue="1">
      <formula>AND($A32&lt;&gt;"COMPOSICAO",$A32&lt;&gt;"INSUMO",$A32&lt;&gt;"")</formula>
    </cfRule>
    <cfRule type="expression" dxfId="20" priority="22" stopIfTrue="1">
      <formula>AND(OR($A32="COMPOSICAO",$A32="INSUMO",$A32&lt;&gt;""),$A32&lt;&gt;"")</formula>
    </cfRule>
  </conditionalFormatting>
  <conditionalFormatting sqref="C31:E31">
    <cfRule type="expression" dxfId="19" priority="5" stopIfTrue="1">
      <formula>AND($A31&lt;&gt;"COMPOSICAO",$A31&lt;&gt;"INSUMO",$A31&lt;&gt;"")</formula>
    </cfRule>
    <cfRule type="expression" dxfId="18" priority="6" stopIfTrue="1">
      <formula>AND(OR($A31="COMPOSICAO",$A31="INSUMO",$A31&lt;&gt;""),$A31&lt;&gt;"")</formula>
    </cfRule>
  </conditionalFormatting>
  <conditionalFormatting sqref="C36:E37">
    <cfRule type="expression" dxfId="17" priority="19" stopIfTrue="1">
      <formula>AND($A36&lt;&gt;"COMPOSICAO",$A36&lt;&gt;"INSUMO",$A36&lt;&gt;"")</formula>
    </cfRule>
    <cfRule type="expression" dxfId="16" priority="20" stopIfTrue="1">
      <formula>AND(OR($A36="COMPOSICAO",$A36="INSUMO",$A36&lt;&gt;""),$A36&lt;&gt;"")</formula>
    </cfRule>
  </conditionalFormatting>
  <conditionalFormatting sqref="C32:E32">
    <cfRule type="expression" dxfId="15" priority="17" stopIfTrue="1">
      <formula>AND($A32&lt;&gt;"COMPOSICAO",$A32&lt;&gt;"INSUMO",$A32&lt;&gt;"")</formula>
    </cfRule>
    <cfRule type="expression" dxfId="14" priority="18" stopIfTrue="1">
      <formula>AND(OR($A32="COMPOSICAO",$A32="INSUMO",$A32&lt;&gt;""),$A32&lt;&gt;"")</formula>
    </cfRule>
  </conditionalFormatting>
  <conditionalFormatting sqref="C34">
    <cfRule type="expression" dxfId="13" priority="9" stopIfTrue="1">
      <formula>AND($A34&lt;&gt;"COMPOSICAO",$A34&lt;&gt;"INSUMO",$A34&lt;&gt;"")</formula>
    </cfRule>
    <cfRule type="expression" dxfId="12" priority="10" stopIfTrue="1">
      <formula>AND(OR($A34="COMPOSICAO",$A34="INSUMO",$A34&lt;&gt;""),$A34&lt;&gt;"")</formula>
    </cfRule>
  </conditionalFormatting>
  <conditionalFormatting sqref="C33:E33">
    <cfRule type="expression" dxfId="11" priority="15" stopIfTrue="1">
      <formula>AND($A33&lt;&gt;"COMPOSICAO",$A33&lt;&gt;"INSUMO",$A33&lt;&gt;"")</formula>
    </cfRule>
    <cfRule type="expression" dxfId="10" priority="16" stopIfTrue="1">
      <formula>AND(OR($A33="COMPOSICAO",$A33="INSUMO",$A33&lt;&gt;""),$A33&lt;&gt;"")</formula>
    </cfRule>
  </conditionalFormatting>
  <conditionalFormatting sqref="D34:E34">
    <cfRule type="expression" dxfId="9" priority="13" stopIfTrue="1">
      <formula>AND($A34&lt;&gt;"COMPOSICAO",$A34&lt;&gt;"INSUMO",$A34&lt;&gt;"")</formula>
    </cfRule>
    <cfRule type="expression" dxfId="8" priority="14" stopIfTrue="1">
      <formula>AND(OR($A34="COMPOSICAO",$A34="INSUMO",$A34&lt;&gt;""),$A34&lt;&gt;"")</formula>
    </cfRule>
  </conditionalFormatting>
  <conditionalFormatting sqref="C35:E35">
    <cfRule type="expression" dxfId="7" priority="11" stopIfTrue="1">
      <formula>AND($A35&lt;&gt;"COMPOSICAO",$A35&lt;&gt;"INSUMO",$A35&lt;&gt;"")</formula>
    </cfRule>
    <cfRule type="expression" dxfId="6" priority="12" stopIfTrue="1">
      <formula>AND(OR($A35="COMPOSICAO",$A35="INSUMO",$A35&lt;&gt;""),$A35&lt;&gt;"")</formula>
    </cfRule>
  </conditionalFormatting>
  <conditionalFormatting sqref="F31">
    <cfRule type="expression" dxfId="5" priority="7" stopIfTrue="1">
      <formula>AND($A31&lt;&gt;"COMPOSICAO",$A31&lt;&gt;"INSUMO",$A31&lt;&gt;"")</formula>
    </cfRule>
    <cfRule type="expression" dxfId="4" priority="8" stopIfTrue="1">
      <formula>AND(OR($A31="COMPOSICAO",$A31="INSUMO",$A31&lt;&gt;""),$A31&lt;&gt;"")</formula>
    </cfRule>
  </conditionalFormatting>
  <conditionalFormatting sqref="C42:E42">
    <cfRule type="expression" dxfId="3" priority="1" stopIfTrue="1">
      <formula>AND($A42&lt;&gt;"COMPOSICAO",$A42&lt;&gt;"INSUMO",$A42&lt;&gt;"")</formula>
    </cfRule>
    <cfRule type="expression" dxfId="2" priority="2" stopIfTrue="1">
      <formula>AND(OR($A42="COMPOSICAO",$A42="INSUMO",$A42&lt;&gt;""),$A42&lt;&gt;"")</formula>
    </cfRule>
  </conditionalFormatting>
  <conditionalFormatting sqref="F42">
    <cfRule type="expression" dxfId="1" priority="3" stopIfTrue="1">
      <formula>AND($A42&lt;&gt;"COMPOSICAO",$A42&lt;&gt;"INSUMO",$A42&lt;&gt;"")</formula>
    </cfRule>
    <cfRule type="expression" dxfId="0" priority="4" stopIfTrue="1">
      <formula>AND(OR($A42="COMPOSICAO",$A42="INSUMO",$A42&lt;&gt;""),$A42&lt;&gt;"")</formula>
    </cfRule>
  </conditionalFormatting>
  <pageMargins left="0.511811024" right="0.511811024" top="0.78740157499999996" bottom="0.78740157499999996" header="0.31496062000000002" footer="0.31496062000000002"/>
  <pageSetup paperSize="9" scale="66" fitToHeight="0" orientation="portrait" horizontalDpi="0" verticalDpi="0" r:id="rId1"/>
  <rowBreaks count="1" manualBreakCount="1">
    <brk id="27" max="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1"/>
  <sheetViews>
    <sheetView view="pageBreakPreview" zoomScale="115" zoomScaleNormal="100" zoomScaleSheetLayoutView="115" workbookViewId="0">
      <selection activeCell="B21" sqref="B21:C21"/>
    </sheetView>
  </sheetViews>
  <sheetFormatPr defaultRowHeight="12.75"/>
  <cols>
    <col min="1" max="1" width="9.140625" customWidth="1"/>
    <col min="2" max="2" width="22.7109375" customWidth="1"/>
    <col min="3" max="3" width="33.85546875" customWidth="1"/>
    <col min="4" max="4" width="22.42578125" customWidth="1"/>
    <col min="5" max="5" width="23.28515625" customWidth="1"/>
  </cols>
  <sheetData>
    <row r="1" spans="1:12" ht="12.75" customHeight="1">
      <c r="A1" s="481" t="s">
        <v>451</v>
      </c>
      <c r="B1" s="481"/>
      <c r="C1" s="481"/>
      <c r="D1" s="481"/>
      <c r="E1" s="481"/>
    </row>
    <row r="2" spans="1:12" ht="12.75" customHeight="1">
      <c r="A2" s="481"/>
      <c r="B2" s="481"/>
      <c r="C2" s="481"/>
      <c r="D2" s="481"/>
      <c r="E2" s="481"/>
    </row>
    <row r="3" spans="1:12" ht="63.75" customHeight="1">
      <c r="A3" s="481"/>
      <c r="B3" s="481"/>
      <c r="C3" s="481"/>
      <c r="D3" s="481"/>
      <c r="E3" s="481"/>
    </row>
    <row r="4" spans="1:12" ht="45.75" customHeight="1">
      <c r="A4" s="482" t="s">
        <v>426</v>
      </c>
      <c r="B4" s="482"/>
      <c r="C4" s="482"/>
      <c r="D4" s="482"/>
      <c r="E4" s="482"/>
    </row>
    <row r="5" spans="1:12" ht="62.25" customHeight="1">
      <c r="A5" s="483" t="str">
        <f>'PLANILHA ORÇAMENTÁRIA'!A6:I6</f>
        <v xml:space="preserve">PROPONENTE:                                   </v>
      </c>
      <c r="B5" s="483"/>
      <c r="C5" s="483"/>
      <c r="D5" s="483"/>
      <c r="E5" s="483"/>
      <c r="F5" s="109"/>
      <c r="G5" s="109"/>
      <c r="H5" s="109"/>
      <c r="I5" s="109"/>
      <c r="J5" s="109"/>
      <c r="K5" s="109"/>
      <c r="L5" s="110"/>
    </row>
    <row r="6" spans="1:12" ht="12.75" customHeight="1">
      <c r="A6" s="484" t="s">
        <v>452</v>
      </c>
      <c r="B6" s="484"/>
      <c r="C6" s="484"/>
      <c r="D6" s="484"/>
      <c r="E6" s="484"/>
    </row>
    <row r="7" spans="1:12">
      <c r="A7" s="485"/>
      <c r="B7" s="485"/>
      <c r="C7" s="485"/>
      <c r="D7" s="485"/>
      <c r="E7" s="485"/>
    </row>
    <row r="8" spans="1:12" ht="12.75" customHeight="1">
      <c r="A8" s="480" t="s">
        <v>455</v>
      </c>
      <c r="B8" s="480"/>
      <c r="C8" s="480"/>
      <c r="D8" s="480"/>
      <c r="E8" s="480"/>
    </row>
    <row r="9" spans="1:12">
      <c r="A9" s="480"/>
      <c r="B9" s="480"/>
      <c r="C9" s="480"/>
      <c r="D9" s="480"/>
      <c r="E9" s="480"/>
    </row>
    <row r="10" spans="1:12">
      <c r="A10" s="480"/>
      <c r="B10" s="480"/>
      <c r="C10" s="480"/>
      <c r="D10" s="480"/>
      <c r="E10" s="480"/>
    </row>
    <row r="11" spans="1:12">
      <c r="A11" s="480"/>
      <c r="B11" s="480"/>
      <c r="C11" s="480"/>
      <c r="D11" s="480"/>
      <c r="E11" s="480"/>
    </row>
    <row r="12" spans="1:12">
      <c r="A12" s="480"/>
      <c r="B12" s="480"/>
      <c r="C12" s="480"/>
      <c r="D12" s="480"/>
      <c r="E12" s="480"/>
    </row>
    <row r="13" spans="1:12" ht="12.75" hidden="1" customHeight="1">
      <c r="A13" s="480"/>
      <c r="B13" s="480"/>
      <c r="C13" s="480"/>
      <c r="D13" s="480"/>
      <c r="E13" s="480"/>
    </row>
    <row r="14" spans="1:12">
      <c r="A14" s="480"/>
      <c r="B14" s="480"/>
      <c r="C14" s="480"/>
      <c r="D14" s="480"/>
      <c r="E14" s="480"/>
    </row>
    <row r="16" spans="1:12" ht="75" customHeight="1">
      <c r="A16" s="480" t="s">
        <v>453</v>
      </c>
      <c r="B16" s="480"/>
      <c r="C16" s="480"/>
      <c r="D16" s="480"/>
      <c r="E16" s="480"/>
    </row>
    <row r="17" spans="1:8">
      <c r="A17" s="111" t="s">
        <v>427</v>
      </c>
      <c r="B17" s="490" t="s">
        <v>428</v>
      </c>
      <c r="C17" s="491"/>
      <c r="D17" s="111" t="s">
        <v>20</v>
      </c>
      <c r="E17" s="112" t="s">
        <v>13</v>
      </c>
    </row>
    <row r="18" spans="1:8">
      <c r="A18" s="492"/>
      <c r="B18" s="492"/>
      <c r="C18" s="113"/>
      <c r="D18" s="113"/>
      <c r="E18" s="114"/>
    </row>
    <row r="19" spans="1:8">
      <c r="A19" s="111"/>
      <c r="B19" s="486"/>
      <c r="C19" s="487"/>
      <c r="D19" s="111"/>
      <c r="E19" s="115">
        <v>0.2</v>
      </c>
    </row>
    <row r="20" spans="1:8" ht="29.25" customHeight="1">
      <c r="A20" s="375" t="s">
        <v>585</v>
      </c>
      <c r="B20" s="493" t="s">
        <v>450</v>
      </c>
      <c r="C20" s="494"/>
      <c r="D20" s="117" t="s">
        <v>8</v>
      </c>
      <c r="E20" s="118">
        <f>F20*0.2</f>
        <v>100.61200000000001</v>
      </c>
      <c r="F20" s="116">
        <v>503.06</v>
      </c>
      <c r="H20" s="116"/>
    </row>
    <row r="21" spans="1:8" ht="28.5" customHeight="1">
      <c r="A21" s="108" t="s">
        <v>100</v>
      </c>
      <c r="B21" s="493" t="s">
        <v>101</v>
      </c>
      <c r="C21" s="494"/>
      <c r="D21" s="117" t="s">
        <v>8</v>
      </c>
      <c r="E21" s="118">
        <v>6.3000000000000016</v>
      </c>
      <c r="F21" s="116"/>
      <c r="H21" s="116"/>
    </row>
    <row r="22" spans="1:8" ht="40.5" customHeight="1">
      <c r="A22" s="4">
        <v>96132</v>
      </c>
      <c r="B22" s="495" t="s">
        <v>442</v>
      </c>
      <c r="C22" s="496"/>
      <c r="D22" s="3" t="s">
        <v>8</v>
      </c>
      <c r="E22" s="118">
        <v>154.94999999999999</v>
      </c>
      <c r="F22" s="116"/>
      <c r="H22" s="116"/>
    </row>
    <row r="23" spans="1:8">
      <c r="A23" s="119"/>
      <c r="B23" s="119"/>
      <c r="C23" s="119"/>
      <c r="D23" s="119"/>
      <c r="E23" s="119"/>
    </row>
    <row r="24" spans="1:8" ht="96" customHeight="1">
      <c r="A24" s="480" t="s">
        <v>454</v>
      </c>
      <c r="B24" s="480"/>
      <c r="C24" s="480"/>
      <c r="D24" s="480"/>
      <c r="E24" s="480"/>
    </row>
    <row r="25" spans="1:8">
      <c r="A25" s="111"/>
      <c r="B25" s="490" t="s">
        <v>428</v>
      </c>
      <c r="C25" s="491"/>
      <c r="D25" s="488" t="s">
        <v>20</v>
      </c>
      <c r="E25" s="489"/>
    </row>
    <row r="26" spans="1:8">
      <c r="A26" s="497"/>
      <c r="B26" s="497"/>
      <c r="C26" s="497"/>
      <c r="D26" s="497"/>
      <c r="E26" s="498"/>
    </row>
    <row r="27" spans="1:8">
      <c r="A27" s="111"/>
      <c r="B27" s="486"/>
      <c r="C27" s="487"/>
      <c r="D27" s="488"/>
      <c r="E27" s="489"/>
    </row>
    <row r="28" spans="1:8" ht="27" customHeight="1">
      <c r="A28" s="108" t="str">
        <f t="shared" ref="A28:B30" si="0">A20</f>
        <v>composição 4</v>
      </c>
      <c r="B28" s="499" t="str">
        <f t="shared" si="0"/>
        <v>PISO EM GRANILITE, MARMORITE OU GRANITINA EM AMBIENTES INTERNOS. AF_09 /2020</v>
      </c>
      <c r="C28" s="500"/>
      <c r="D28" s="501" t="str">
        <f>D20</f>
        <v>M²</v>
      </c>
      <c r="E28" s="502"/>
      <c r="F28" s="116"/>
      <c r="H28" s="116"/>
    </row>
    <row r="29" spans="1:8" ht="27.75" customHeight="1">
      <c r="A29" s="108" t="str">
        <f t="shared" si="0"/>
        <v xml:space="preserve">09.01.020 </v>
      </c>
      <c r="B29" s="503" t="str">
        <f t="shared" si="0"/>
        <v>Esquadria de madeira com grade e folha em madeira de lei para portas internas/externas inclusive assentamento e ferragens</v>
      </c>
      <c r="C29" s="504"/>
      <c r="D29" s="505" t="str">
        <f>D21</f>
        <v>M²</v>
      </c>
      <c r="E29" s="506"/>
      <c r="F29" s="116"/>
      <c r="H29" s="116"/>
    </row>
    <row r="30" spans="1:8" ht="42.75" customHeight="1">
      <c r="A30" s="108">
        <f t="shared" si="0"/>
        <v>96132</v>
      </c>
      <c r="B30" s="493" t="str">
        <f t="shared" si="0"/>
        <v>APLICAÇÃO MANUAL DE MASSA ACRÍLICA EM PANOS DE FACHADA SEM PRESENÇA DE VÃOS, DE EDIFÍCIOS DE MÚLTIPLOS PAVIMENTOS, DUAS DEMÃOS. AF_05/2017</v>
      </c>
      <c r="C30" s="494"/>
      <c r="D30" s="505" t="str">
        <f>D22</f>
        <v>M²</v>
      </c>
      <c r="E30" s="506"/>
      <c r="F30" s="116"/>
      <c r="H30" s="116"/>
    </row>
    <row r="31" spans="1:8">
      <c r="D31" s="120" t="s">
        <v>443</v>
      </c>
    </row>
  </sheetData>
  <mergeCells count="25">
    <mergeCell ref="B28:C28"/>
    <mergeCell ref="D28:E28"/>
    <mergeCell ref="B29:C29"/>
    <mergeCell ref="D29:E29"/>
    <mergeCell ref="B30:C30"/>
    <mergeCell ref="D30:E30"/>
    <mergeCell ref="B27:C27"/>
    <mergeCell ref="D27:E27"/>
    <mergeCell ref="A16:E16"/>
    <mergeCell ref="B17:C17"/>
    <mergeCell ref="A18:B18"/>
    <mergeCell ref="B19:C19"/>
    <mergeCell ref="B20:C20"/>
    <mergeCell ref="B21:C21"/>
    <mergeCell ref="B22:C22"/>
    <mergeCell ref="A24:E24"/>
    <mergeCell ref="B25:C25"/>
    <mergeCell ref="D25:E25"/>
    <mergeCell ref="A26:E26"/>
    <mergeCell ref="A8:E14"/>
    <mergeCell ref="A1:E3"/>
    <mergeCell ref="A4:E4"/>
    <mergeCell ref="A5:E5"/>
    <mergeCell ref="A6:E6"/>
    <mergeCell ref="A7:E7"/>
  </mergeCells>
  <pageMargins left="0.511811024" right="0.511811024" top="0.78740157499999996" bottom="0.78740157499999996" header="0.31496062000000002" footer="0.31496062000000002"/>
  <pageSetup paperSize="9" scale="84" orientation="portrait" horizontalDpi="0" verticalDpi="0" r:id="rId1"/>
  <colBreaks count="1" manualBreakCount="1">
    <brk id="5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41"/>
  <sheetViews>
    <sheetView view="pageBreakPreview" zoomScale="70" zoomScaleNormal="100" zoomScaleSheetLayoutView="70" workbookViewId="0">
      <selection activeCell="D33" sqref="D33:E33"/>
    </sheetView>
  </sheetViews>
  <sheetFormatPr defaultRowHeight="12.75"/>
  <cols>
    <col min="1" max="1" width="23.5703125" style="1" customWidth="1"/>
    <col min="2" max="2" width="30" style="1" customWidth="1"/>
    <col min="3" max="3" width="1.85546875" style="1" customWidth="1"/>
    <col min="4" max="4" width="46.7109375" style="1" customWidth="1"/>
    <col min="5" max="5" width="22.5703125" style="1" customWidth="1"/>
    <col min="257" max="257" width="23.5703125" customWidth="1"/>
    <col min="258" max="258" width="30" customWidth="1"/>
    <col min="259" max="259" width="1.85546875" customWidth="1"/>
    <col min="260" max="260" width="46.7109375" customWidth="1"/>
    <col min="261" max="261" width="22.5703125" customWidth="1"/>
    <col min="513" max="513" width="23.5703125" customWidth="1"/>
    <col min="514" max="514" width="30" customWidth="1"/>
    <col min="515" max="515" width="1.85546875" customWidth="1"/>
    <col min="516" max="516" width="46.7109375" customWidth="1"/>
    <col min="517" max="517" width="22.5703125" customWidth="1"/>
    <col min="769" max="769" width="23.5703125" customWidth="1"/>
    <col min="770" max="770" width="30" customWidth="1"/>
    <col min="771" max="771" width="1.85546875" customWidth="1"/>
    <col min="772" max="772" width="46.7109375" customWidth="1"/>
    <col min="773" max="773" width="22.5703125" customWidth="1"/>
    <col min="1025" max="1025" width="23.5703125" customWidth="1"/>
    <col min="1026" max="1026" width="30" customWidth="1"/>
    <col min="1027" max="1027" width="1.85546875" customWidth="1"/>
    <col min="1028" max="1028" width="46.7109375" customWidth="1"/>
    <col min="1029" max="1029" width="22.5703125" customWidth="1"/>
    <col min="1281" max="1281" width="23.5703125" customWidth="1"/>
    <col min="1282" max="1282" width="30" customWidth="1"/>
    <col min="1283" max="1283" width="1.85546875" customWidth="1"/>
    <col min="1284" max="1284" width="46.7109375" customWidth="1"/>
    <col min="1285" max="1285" width="22.5703125" customWidth="1"/>
    <col min="1537" max="1537" width="23.5703125" customWidth="1"/>
    <col min="1538" max="1538" width="30" customWidth="1"/>
    <col min="1539" max="1539" width="1.85546875" customWidth="1"/>
    <col min="1540" max="1540" width="46.7109375" customWidth="1"/>
    <col min="1541" max="1541" width="22.5703125" customWidth="1"/>
    <col min="1793" max="1793" width="23.5703125" customWidth="1"/>
    <col min="1794" max="1794" width="30" customWidth="1"/>
    <col min="1795" max="1795" width="1.85546875" customWidth="1"/>
    <col min="1796" max="1796" width="46.7109375" customWidth="1"/>
    <col min="1797" max="1797" width="22.5703125" customWidth="1"/>
    <col min="2049" max="2049" width="23.5703125" customWidth="1"/>
    <col min="2050" max="2050" width="30" customWidth="1"/>
    <col min="2051" max="2051" width="1.85546875" customWidth="1"/>
    <col min="2052" max="2052" width="46.7109375" customWidth="1"/>
    <col min="2053" max="2053" width="22.5703125" customWidth="1"/>
    <col min="2305" max="2305" width="23.5703125" customWidth="1"/>
    <col min="2306" max="2306" width="30" customWidth="1"/>
    <col min="2307" max="2307" width="1.85546875" customWidth="1"/>
    <col min="2308" max="2308" width="46.7109375" customWidth="1"/>
    <col min="2309" max="2309" width="22.5703125" customWidth="1"/>
    <col min="2561" max="2561" width="23.5703125" customWidth="1"/>
    <col min="2562" max="2562" width="30" customWidth="1"/>
    <col min="2563" max="2563" width="1.85546875" customWidth="1"/>
    <col min="2564" max="2564" width="46.7109375" customWidth="1"/>
    <col min="2565" max="2565" width="22.5703125" customWidth="1"/>
    <col min="2817" max="2817" width="23.5703125" customWidth="1"/>
    <col min="2818" max="2818" width="30" customWidth="1"/>
    <col min="2819" max="2819" width="1.85546875" customWidth="1"/>
    <col min="2820" max="2820" width="46.7109375" customWidth="1"/>
    <col min="2821" max="2821" width="22.5703125" customWidth="1"/>
    <col min="3073" max="3073" width="23.5703125" customWidth="1"/>
    <col min="3074" max="3074" width="30" customWidth="1"/>
    <col min="3075" max="3075" width="1.85546875" customWidth="1"/>
    <col min="3076" max="3076" width="46.7109375" customWidth="1"/>
    <col min="3077" max="3077" width="22.5703125" customWidth="1"/>
    <col min="3329" max="3329" width="23.5703125" customWidth="1"/>
    <col min="3330" max="3330" width="30" customWidth="1"/>
    <col min="3331" max="3331" width="1.85546875" customWidth="1"/>
    <col min="3332" max="3332" width="46.7109375" customWidth="1"/>
    <col min="3333" max="3333" width="22.5703125" customWidth="1"/>
    <col min="3585" max="3585" width="23.5703125" customWidth="1"/>
    <col min="3586" max="3586" width="30" customWidth="1"/>
    <col min="3587" max="3587" width="1.85546875" customWidth="1"/>
    <col min="3588" max="3588" width="46.7109375" customWidth="1"/>
    <col min="3589" max="3589" width="22.5703125" customWidth="1"/>
    <col min="3841" max="3841" width="23.5703125" customWidth="1"/>
    <col min="3842" max="3842" width="30" customWidth="1"/>
    <col min="3843" max="3843" width="1.85546875" customWidth="1"/>
    <col min="3844" max="3844" width="46.7109375" customWidth="1"/>
    <col min="3845" max="3845" width="22.5703125" customWidth="1"/>
    <col min="4097" max="4097" width="23.5703125" customWidth="1"/>
    <col min="4098" max="4098" width="30" customWidth="1"/>
    <col min="4099" max="4099" width="1.85546875" customWidth="1"/>
    <col min="4100" max="4100" width="46.7109375" customWidth="1"/>
    <col min="4101" max="4101" width="22.5703125" customWidth="1"/>
    <col min="4353" max="4353" width="23.5703125" customWidth="1"/>
    <col min="4354" max="4354" width="30" customWidth="1"/>
    <col min="4355" max="4355" width="1.85546875" customWidth="1"/>
    <col min="4356" max="4356" width="46.7109375" customWidth="1"/>
    <col min="4357" max="4357" width="22.5703125" customWidth="1"/>
    <col min="4609" max="4609" width="23.5703125" customWidth="1"/>
    <col min="4610" max="4610" width="30" customWidth="1"/>
    <col min="4611" max="4611" width="1.85546875" customWidth="1"/>
    <col min="4612" max="4612" width="46.7109375" customWidth="1"/>
    <col min="4613" max="4613" width="22.5703125" customWidth="1"/>
    <col min="4865" max="4865" width="23.5703125" customWidth="1"/>
    <col min="4866" max="4866" width="30" customWidth="1"/>
    <col min="4867" max="4867" width="1.85546875" customWidth="1"/>
    <col min="4868" max="4868" width="46.7109375" customWidth="1"/>
    <col min="4869" max="4869" width="22.5703125" customWidth="1"/>
    <col min="5121" max="5121" width="23.5703125" customWidth="1"/>
    <col min="5122" max="5122" width="30" customWidth="1"/>
    <col min="5123" max="5123" width="1.85546875" customWidth="1"/>
    <col min="5124" max="5124" width="46.7109375" customWidth="1"/>
    <col min="5125" max="5125" width="22.5703125" customWidth="1"/>
    <col min="5377" max="5377" width="23.5703125" customWidth="1"/>
    <col min="5378" max="5378" width="30" customWidth="1"/>
    <col min="5379" max="5379" width="1.85546875" customWidth="1"/>
    <col min="5380" max="5380" width="46.7109375" customWidth="1"/>
    <col min="5381" max="5381" width="22.5703125" customWidth="1"/>
    <col min="5633" max="5633" width="23.5703125" customWidth="1"/>
    <col min="5634" max="5634" width="30" customWidth="1"/>
    <col min="5635" max="5635" width="1.85546875" customWidth="1"/>
    <col min="5636" max="5636" width="46.7109375" customWidth="1"/>
    <col min="5637" max="5637" width="22.5703125" customWidth="1"/>
    <col min="5889" max="5889" width="23.5703125" customWidth="1"/>
    <col min="5890" max="5890" width="30" customWidth="1"/>
    <col min="5891" max="5891" width="1.85546875" customWidth="1"/>
    <col min="5892" max="5892" width="46.7109375" customWidth="1"/>
    <col min="5893" max="5893" width="22.5703125" customWidth="1"/>
    <col min="6145" max="6145" width="23.5703125" customWidth="1"/>
    <col min="6146" max="6146" width="30" customWidth="1"/>
    <col min="6147" max="6147" width="1.85546875" customWidth="1"/>
    <col min="6148" max="6148" width="46.7109375" customWidth="1"/>
    <col min="6149" max="6149" width="22.5703125" customWidth="1"/>
    <col min="6401" max="6401" width="23.5703125" customWidth="1"/>
    <col min="6402" max="6402" width="30" customWidth="1"/>
    <col min="6403" max="6403" width="1.85546875" customWidth="1"/>
    <col min="6404" max="6404" width="46.7109375" customWidth="1"/>
    <col min="6405" max="6405" width="22.5703125" customWidth="1"/>
    <col min="6657" max="6657" width="23.5703125" customWidth="1"/>
    <col min="6658" max="6658" width="30" customWidth="1"/>
    <col min="6659" max="6659" width="1.85546875" customWidth="1"/>
    <col min="6660" max="6660" width="46.7109375" customWidth="1"/>
    <col min="6661" max="6661" width="22.5703125" customWidth="1"/>
    <col min="6913" max="6913" width="23.5703125" customWidth="1"/>
    <col min="6914" max="6914" width="30" customWidth="1"/>
    <col min="6915" max="6915" width="1.85546875" customWidth="1"/>
    <col min="6916" max="6916" width="46.7109375" customWidth="1"/>
    <col min="6917" max="6917" width="22.5703125" customWidth="1"/>
    <col min="7169" max="7169" width="23.5703125" customWidth="1"/>
    <col min="7170" max="7170" width="30" customWidth="1"/>
    <col min="7171" max="7171" width="1.85546875" customWidth="1"/>
    <col min="7172" max="7172" width="46.7109375" customWidth="1"/>
    <col min="7173" max="7173" width="22.5703125" customWidth="1"/>
    <col min="7425" max="7425" width="23.5703125" customWidth="1"/>
    <col min="7426" max="7426" width="30" customWidth="1"/>
    <col min="7427" max="7427" width="1.85546875" customWidth="1"/>
    <col min="7428" max="7428" width="46.7109375" customWidth="1"/>
    <col min="7429" max="7429" width="22.5703125" customWidth="1"/>
    <col min="7681" max="7681" width="23.5703125" customWidth="1"/>
    <col min="7682" max="7682" width="30" customWidth="1"/>
    <col min="7683" max="7683" width="1.85546875" customWidth="1"/>
    <col min="7684" max="7684" width="46.7109375" customWidth="1"/>
    <col min="7685" max="7685" width="22.5703125" customWidth="1"/>
    <col min="7937" max="7937" width="23.5703125" customWidth="1"/>
    <col min="7938" max="7938" width="30" customWidth="1"/>
    <col min="7939" max="7939" width="1.85546875" customWidth="1"/>
    <col min="7940" max="7940" width="46.7109375" customWidth="1"/>
    <col min="7941" max="7941" width="22.5703125" customWidth="1"/>
    <col min="8193" max="8193" width="23.5703125" customWidth="1"/>
    <col min="8194" max="8194" width="30" customWidth="1"/>
    <col min="8195" max="8195" width="1.85546875" customWidth="1"/>
    <col min="8196" max="8196" width="46.7109375" customWidth="1"/>
    <col min="8197" max="8197" width="22.5703125" customWidth="1"/>
    <col min="8449" max="8449" width="23.5703125" customWidth="1"/>
    <col min="8450" max="8450" width="30" customWidth="1"/>
    <col min="8451" max="8451" width="1.85546875" customWidth="1"/>
    <col min="8452" max="8452" width="46.7109375" customWidth="1"/>
    <col min="8453" max="8453" width="22.5703125" customWidth="1"/>
    <col min="8705" max="8705" width="23.5703125" customWidth="1"/>
    <col min="8706" max="8706" width="30" customWidth="1"/>
    <col min="8707" max="8707" width="1.85546875" customWidth="1"/>
    <col min="8708" max="8708" width="46.7109375" customWidth="1"/>
    <col min="8709" max="8709" width="22.5703125" customWidth="1"/>
    <col min="8961" max="8961" width="23.5703125" customWidth="1"/>
    <col min="8962" max="8962" width="30" customWidth="1"/>
    <col min="8963" max="8963" width="1.85546875" customWidth="1"/>
    <col min="8964" max="8964" width="46.7109375" customWidth="1"/>
    <col min="8965" max="8965" width="22.5703125" customWidth="1"/>
    <col min="9217" max="9217" width="23.5703125" customWidth="1"/>
    <col min="9218" max="9218" width="30" customWidth="1"/>
    <col min="9219" max="9219" width="1.85546875" customWidth="1"/>
    <col min="9220" max="9220" width="46.7109375" customWidth="1"/>
    <col min="9221" max="9221" width="22.5703125" customWidth="1"/>
    <col min="9473" max="9473" width="23.5703125" customWidth="1"/>
    <col min="9474" max="9474" width="30" customWidth="1"/>
    <col min="9475" max="9475" width="1.85546875" customWidth="1"/>
    <col min="9476" max="9476" width="46.7109375" customWidth="1"/>
    <col min="9477" max="9477" width="22.5703125" customWidth="1"/>
    <col min="9729" max="9729" width="23.5703125" customWidth="1"/>
    <col min="9730" max="9730" width="30" customWidth="1"/>
    <col min="9731" max="9731" width="1.85546875" customWidth="1"/>
    <col min="9732" max="9732" width="46.7109375" customWidth="1"/>
    <col min="9733" max="9733" width="22.5703125" customWidth="1"/>
    <col min="9985" max="9985" width="23.5703125" customWidth="1"/>
    <col min="9986" max="9986" width="30" customWidth="1"/>
    <col min="9987" max="9987" width="1.85546875" customWidth="1"/>
    <col min="9988" max="9988" width="46.7109375" customWidth="1"/>
    <col min="9989" max="9989" width="22.5703125" customWidth="1"/>
    <col min="10241" max="10241" width="23.5703125" customWidth="1"/>
    <col min="10242" max="10242" width="30" customWidth="1"/>
    <col min="10243" max="10243" width="1.85546875" customWidth="1"/>
    <col min="10244" max="10244" width="46.7109375" customWidth="1"/>
    <col min="10245" max="10245" width="22.5703125" customWidth="1"/>
    <col min="10497" max="10497" width="23.5703125" customWidth="1"/>
    <col min="10498" max="10498" width="30" customWidth="1"/>
    <col min="10499" max="10499" width="1.85546875" customWidth="1"/>
    <col min="10500" max="10500" width="46.7109375" customWidth="1"/>
    <col min="10501" max="10501" width="22.5703125" customWidth="1"/>
    <col min="10753" max="10753" width="23.5703125" customWidth="1"/>
    <col min="10754" max="10754" width="30" customWidth="1"/>
    <col min="10755" max="10755" width="1.85546875" customWidth="1"/>
    <col min="10756" max="10756" width="46.7109375" customWidth="1"/>
    <col min="10757" max="10757" width="22.5703125" customWidth="1"/>
    <col min="11009" max="11009" width="23.5703125" customWidth="1"/>
    <col min="11010" max="11010" width="30" customWidth="1"/>
    <col min="11011" max="11011" width="1.85546875" customWidth="1"/>
    <col min="11012" max="11012" width="46.7109375" customWidth="1"/>
    <col min="11013" max="11013" width="22.5703125" customWidth="1"/>
    <col min="11265" max="11265" width="23.5703125" customWidth="1"/>
    <col min="11266" max="11266" width="30" customWidth="1"/>
    <col min="11267" max="11267" width="1.85546875" customWidth="1"/>
    <col min="11268" max="11268" width="46.7109375" customWidth="1"/>
    <col min="11269" max="11269" width="22.5703125" customWidth="1"/>
    <col min="11521" max="11521" width="23.5703125" customWidth="1"/>
    <col min="11522" max="11522" width="30" customWidth="1"/>
    <col min="11523" max="11523" width="1.85546875" customWidth="1"/>
    <col min="11524" max="11524" width="46.7109375" customWidth="1"/>
    <col min="11525" max="11525" width="22.5703125" customWidth="1"/>
    <col min="11777" max="11777" width="23.5703125" customWidth="1"/>
    <col min="11778" max="11778" width="30" customWidth="1"/>
    <col min="11779" max="11779" width="1.85546875" customWidth="1"/>
    <col min="11780" max="11780" width="46.7109375" customWidth="1"/>
    <col min="11781" max="11781" width="22.5703125" customWidth="1"/>
    <col min="12033" max="12033" width="23.5703125" customWidth="1"/>
    <col min="12034" max="12034" width="30" customWidth="1"/>
    <col min="12035" max="12035" width="1.85546875" customWidth="1"/>
    <col min="12036" max="12036" width="46.7109375" customWidth="1"/>
    <col min="12037" max="12037" width="22.5703125" customWidth="1"/>
    <col min="12289" max="12289" width="23.5703125" customWidth="1"/>
    <col min="12290" max="12290" width="30" customWidth="1"/>
    <col min="12291" max="12291" width="1.85546875" customWidth="1"/>
    <col min="12292" max="12292" width="46.7109375" customWidth="1"/>
    <col min="12293" max="12293" width="22.5703125" customWidth="1"/>
    <col min="12545" max="12545" width="23.5703125" customWidth="1"/>
    <col min="12546" max="12546" width="30" customWidth="1"/>
    <col min="12547" max="12547" width="1.85546875" customWidth="1"/>
    <col min="12548" max="12548" width="46.7109375" customWidth="1"/>
    <col min="12549" max="12549" width="22.5703125" customWidth="1"/>
    <col min="12801" max="12801" width="23.5703125" customWidth="1"/>
    <col min="12802" max="12802" width="30" customWidth="1"/>
    <col min="12803" max="12803" width="1.85546875" customWidth="1"/>
    <col min="12804" max="12804" width="46.7109375" customWidth="1"/>
    <col min="12805" max="12805" width="22.5703125" customWidth="1"/>
    <col min="13057" max="13057" width="23.5703125" customWidth="1"/>
    <col min="13058" max="13058" width="30" customWidth="1"/>
    <col min="13059" max="13059" width="1.85546875" customWidth="1"/>
    <col min="13060" max="13060" width="46.7109375" customWidth="1"/>
    <col min="13061" max="13061" width="22.5703125" customWidth="1"/>
    <col min="13313" max="13313" width="23.5703125" customWidth="1"/>
    <col min="13314" max="13314" width="30" customWidth="1"/>
    <col min="13315" max="13315" width="1.85546875" customWidth="1"/>
    <col min="13316" max="13316" width="46.7109375" customWidth="1"/>
    <col min="13317" max="13317" width="22.5703125" customWidth="1"/>
    <col min="13569" max="13569" width="23.5703125" customWidth="1"/>
    <col min="13570" max="13570" width="30" customWidth="1"/>
    <col min="13571" max="13571" width="1.85546875" customWidth="1"/>
    <col min="13572" max="13572" width="46.7109375" customWidth="1"/>
    <col min="13573" max="13573" width="22.5703125" customWidth="1"/>
    <col min="13825" max="13825" width="23.5703125" customWidth="1"/>
    <col min="13826" max="13826" width="30" customWidth="1"/>
    <col min="13827" max="13827" width="1.85546875" customWidth="1"/>
    <col min="13828" max="13828" width="46.7109375" customWidth="1"/>
    <col min="13829" max="13829" width="22.5703125" customWidth="1"/>
    <col min="14081" max="14081" width="23.5703125" customWidth="1"/>
    <col min="14082" max="14082" width="30" customWidth="1"/>
    <col min="14083" max="14083" width="1.85546875" customWidth="1"/>
    <col min="14084" max="14084" width="46.7109375" customWidth="1"/>
    <col min="14085" max="14085" width="22.5703125" customWidth="1"/>
    <col min="14337" max="14337" width="23.5703125" customWidth="1"/>
    <col min="14338" max="14338" width="30" customWidth="1"/>
    <col min="14339" max="14339" width="1.85546875" customWidth="1"/>
    <col min="14340" max="14340" width="46.7109375" customWidth="1"/>
    <col min="14341" max="14341" width="22.5703125" customWidth="1"/>
    <col min="14593" max="14593" width="23.5703125" customWidth="1"/>
    <col min="14594" max="14594" width="30" customWidth="1"/>
    <col min="14595" max="14595" width="1.85546875" customWidth="1"/>
    <col min="14596" max="14596" width="46.7109375" customWidth="1"/>
    <col min="14597" max="14597" width="22.5703125" customWidth="1"/>
    <col min="14849" max="14849" width="23.5703125" customWidth="1"/>
    <col min="14850" max="14850" width="30" customWidth="1"/>
    <col min="14851" max="14851" width="1.85546875" customWidth="1"/>
    <col min="14852" max="14852" width="46.7109375" customWidth="1"/>
    <col min="14853" max="14853" width="22.5703125" customWidth="1"/>
    <col min="15105" max="15105" width="23.5703125" customWidth="1"/>
    <col min="15106" max="15106" width="30" customWidth="1"/>
    <col min="15107" max="15107" width="1.85546875" customWidth="1"/>
    <col min="15108" max="15108" width="46.7109375" customWidth="1"/>
    <col min="15109" max="15109" width="22.5703125" customWidth="1"/>
    <col min="15361" max="15361" width="23.5703125" customWidth="1"/>
    <col min="15362" max="15362" width="30" customWidth="1"/>
    <col min="15363" max="15363" width="1.85546875" customWidth="1"/>
    <col min="15364" max="15364" width="46.7109375" customWidth="1"/>
    <col min="15365" max="15365" width="22.5703125" customWidth="1"/>
    <col min="15617" max="15617" width="23.5703125" customWidth="1"/>
    <col min="15618" max="15618" width="30" customWidth="1"/>
    <col min="15619" max="15619" width="1.85546875" customWidth="1"/>
    <col min="15620" max="15620" width="46.7109375" customWidth="1"/>
    <col min="15621" max="15621" width="22.5703125" customWidth="1"/>
    <col min="15873" max="15873" width="23.5703125" customWidth="1"/>
    <col min="15874" max="15874" width="30" customWidth="1"/>
    <col min="15875" max="15875" width="1.85546875" customWidth="1"/>
    <col min="15876" max="15876" width="46.7109375" customWidth="1"/>
    <col min="15877" max="15877" width="22.5703125" customWidth="1"/>
    <col min="16129" max="16129" width="23.5703125" customWidth="1"/>
    <col min="16130" max="16130" width="30" customWidth="1"/>
    <col min="16131" max="16131" width="1.85546875" customWidth="1"/>
    <col min="16132" max="16132" width="46.7109375" customWidth="1"/>
    <col min="16133" max="16133" width="22.5703125" customWidth="1"/>
  </cols>
  <sheetData>
    <row r="1" spans="1:5" ht="14.25" customHeight="1">
      <c r="A1" s="509" t="s">
        <v>395</v>
      </c>
      <c r="B1" s="510"/>
      <c r="C1" s="510"/>
      <c r="D1" s="510"/>
      <c r="E1" s="511"/>
    </row>
    <row r="2" spans="1:5" ht="33.75" customHeight="1">
      <c r="A2" s="512"/>
      <c r="B2" s="513"/>
      <c r="C2" s="513"/>
      <c r="D2" s="513"/>
      <c r="E2" s="514"/>
    </row>
    <row r="3" spans="1:5" ht="36.75" customHeight="1">
      <c r="A3" s="545" t="s">
        <v>396</v>
      </c>
      <c r="B3" s="546"/>
      <c r="C3" s="546"/>
      <c r="D3" s="546"/>
      <c r="E3" s="547"/>
    </row>
    <row r="4" spans="1:5" ht="9.75" customHeight="1">
      <c r="A4" s="515"/>
      <c r="B4" s="516"/>
      <c r="C4" s="516"/>
      <c r="D4" s="516"/>
      <c r="E4" s="517"/>
    </row>
    <row r="5" spans="1:5" ht="50.25" customHeight="1">
      <c r="A5" s="90" t="s">
        <v>397</v>
      </c>
      <c r="B5" s="518" t="s">
        <v>429</v>
      </c>
      <c r="C5" s="519"/>
      <c r="D5" s="519"/>
      <c r="E5" s="520"/>
    </row>
    <row r="6" spans="1:5" ht="24.75" customHeight="1">
      <c r="A6" s="90" t="s">
        <v>398</v>
      </c>
      <c r="B6" s="521" t="s">
        <v>399</v>
      </c>
      <c r="C6" s="521"/>
      <c r="D6" s="521"/>
      <c r="E6" s="522"/>
    </row>
    <row r="7" spans="1:5" ht="36" customHeight="1">
      <c r="A7" s="90" t="s">
        <v>400</v>
      </c>
      <c r="B7" s="523" t="s">
        <v>424</v>
      </c>
      <c r="C7" s="524"/>
      <c r="D7" s="524"/>
      <c r="E7" s="525"/>
    </row>
    <row r="8" spans="1:5" ht="12.75" customHeight="1">
      <c r="A8" s="526"/>
      <c r="B8" s="527"/>
      <c r="C8" s="91"/>
      <c r="D8" s="11"/>
      <c r="E8" s="92"/>
    </row>
    <row r="9" spans="1:5" ht="35.25" customHeight="1">
      <c r="A9" s="528" t="s">
        <v>401</v>
      </c>
      <c r="B9" s="529"/>
      <c r="C9" s="529"/>
      <c r="D9" s="529"/>
      <c r="E9" s="530"/>
    </row>
    <row r="10" spans="1:5" ht="15" customHeight="1">
      <c r="A10" s="93"/>
      <c r="B10" s="11"/>
      <c r="C10" s="11"/>
      <c r="D10" s="11"/>
      <c r="E10" s="92"/>
    </row>
    <row r="11" spans="1:5" ht="15.2" customHeight="1">
      <c r="A11" s="94" t="s">
        <v>402</v>
      </c>
      <c r="B11" s="531" t="s">
        <v>403</v>
      </c>
      <c r="C11" s="531"/>
      <c r="D11" s="531"/>
      <c r="E11" s="532"/>
    </row>
    <row r="12" spans="1:5" ht="48.75" customHeight="1">
      <c r="A12" s="95"/>
      <c r="B12" s="533" t="s">
        <v>430</v>
      </c>
      <c r="C12" s="534"/>
      <c r="D12" s="534"/>
      <c r="E12" s="535"/>
    </row>
    <row r="13" spans="1:5" ht="15" customHeight="1">
      <c r="A13" s="93"/>
      <c r="B13" s="11"/>
      <c r="C13" s="11"/>
      <c r="D13" s="11"/>
      <c r="E13" s="92"/>
    </row>
    <row r="14" spans="1:5" ht="15.2" customHeight="1">
      <c r="A14" s="96" t="s">
        <v>404</v>
      </c>
      <c r="B14" s="536" t="s">
        <v>405</v>
      </c>
      <c r="C14" s="536"/>
      <c r="D14" s="536"/>
      <c r="E14" s="537"/>
    </row>
    <row r="15" spans="1:5" ht="73.5" customHeight="1">
      <c r="A15" s="97"/>
      <c r="B15" s="507" t="s">
        <v>425</v>
      </c>
      <c r="C15" s="507"/>
      <c r="D15" s="507"/>
      <c r="E15" s="508"/>
    </row>
    <row r="16" spans="1:5" ht="15" customHeight="1">
      <c r="A16" s="93"/>
      <c r="B16" s="11"/>
      <c r="C16" s="11"/>
      <c r="D16" s="11"/>
      <c r="E16" s="92"/>
    </row>
    <row r="17" spans="1:6" ht="15.2" customHeight="1">
      <c r="A17" s="96" t="s">
        <v>406</v>
      </c>
      <c r="B17" s="536" t="s">
        <v>407</v>
      </c>
      <c r="C17" s="536"/>
      <c r="D17" s="536"/>
      <c r="E17" s="537"/>
    </row>
    <row r="18" spans="1:6" ht="29.85" customHeight="1">
      <c r="A18" s="98"/>
      <c r="B18" s="507" t="s">
        <v>408</v>
      </c>
      <c r="C18" s="507"/>
      <c r="D18" s="507"/>
      <c r="E18" s="508"/>
    </row>
    <row r="19" spans="1:6" ht="15" customHeight="1">
      <c r="A19" s="93"/>
      <c r="B19" s="11"/>
      <c r="C19" s="11"/>
      <c r="D19" s="11"/>
      <c r="E19" s="92"/>
    </row>
    <row r="20" spans="1:6" ht="15.2" customHeight="1">
      <c r="A20" s="96" t="s">
        <v>409</v>
      </c>
      <c r="B20" s="536" t="s">
        <v>410</v>
      </c>
      <c r="C20" s="536"/>
      <c r="D20" s="536"/>
      <c r="E20" s="537"/>
    </row>
    <row r="21" spans="1:6" ht="40.35" customHeight="1">
      <c r="A21" s="97"/>
      <c r="B21" s="538" t="s">
        <v>411</v>
      </c>
      <c r="C21" s="539"/>
      <c r="D21" s="539"/>
      <c r="E21" s="540"/>
    </row>
    <row r="22" spans="1:6" ht="15" customHeight="1">
      <c r="A22" s="93"/>
      <c r="B22" s="11"/>
      <c r="C22" s="11"/>
      <c r="D22" s="11"/>
      <c r="E22" s="92"/>
    </row>
    <row r="23" spans="1:6" ht="15.2" customHeight="1">
      <c r="A23" s="96" t="s">
        <v>412</v>
      </c>
      <c r="B23" s="536" t="s">
        <v>413</v>
      </c>
      <c r="C23" s="536"/>
      <c r="D23" s="536"/>
      <c r="E23" s="537"/>
    </row>
    <row r="24" spans="1:6" ht="15.2" customHeight="1">
      <c r="A24" s="541"/>
      <c r="B24" s="538" t="s">
        <v>414</v>
      </c>
      <c r="C24" s="538"/>
      <c r="D24" s="538"/>
      <c r="E24" s="99" t="e">
        <f>'PLANILHA ORÇAMENTÁRIA'!#REF!</f>
        <v>#REF!</v>
      </c>
    </row>
    <row r="25" spans="1:6" ht="30" customHeight="1">
      <c r="A25" s="541"/>
      <c r="B25" s="538" t="s">
        <v>456</v>
      </c>
      <c r="C25" s="538"/>
      <c r="D25" s="538"/>
      <c r="E25" s="100"/>
    </row>
    <row r="26" spans="1:6" ht="15" customHeight="1">
      <c r="A26" s="93"/>
      <c r="B26" s="11"/>
      <c r="C26" s="11"/>
      <c r="D26" s="11"/>
      <c r="E26" s="92"/>
    </row>
    <row r="27" spans="1:6" ht="15" customHeight="1">
      <c r="A27" s="93"/>
      <c r="B27" s="11"/>
      <c r="C27" s="11"/>
      <c r="D27" s="11"/>
      <c r="E27" s="92"/>
    </row>
    <row r="28" spans="1:6" ht="15.2" customHeight="1">
      <c r="A28" s="96" t="s">
        <v>415</v>
      </c>
      <c r="B28" s="536" t="s">
        <v>416</v>
      </c>
      <c r="C28" s="536"/>
      <c r="D28" s="536"/>
      <c r="E28" s="537"/>
    </row>
    <row r="29" spans="1:6" ht="37.5" customHeight="1">
      <c r="A29" s="551"/>
      <c r="B29" s="507" t="s">
        <v>417</v>
      </c>
      <c r="C29" s="507"/>
      <c r="D29" s="507"/>
      <c r="E29" s="508"/>
    </row>
    <row r="30" spans="1:6" ht="15.2" customHeight="1">
      <c r="A30" s="551"/>
      <c r="B30" s="85" t="s">
        <v>431</v>
      </c>
      <c r="C30" s="86" t="s">
        <v>418</v>
      </c>
      <c r="D30" s="552" t="s">
        <v>432</v>
      </c>
      <c r="E30" s="553"/>
      <c r="F30" s="87"/>
    </row>
    <row r="31" spans="1:6" ht="15.2" customHeight="1">
      <c r="A31" s="551"/>
      <c r="B31" s="85" t="s">
        <v>433</v>
      </c>
      <c r="C31" s="86" t="s">
        <v>418</v>
      </c>
      <c r="D31" s="552"/>
      <c r="E31" s="553"/>
      <c r="F31" s="88"/>
    </row>
    <row r="32" spans="1:6" ht="15.2" customHeight="1">
      <c r="A32" s="551"/>
      <c r="B32" s="85"/>
      <c r="C32" s="86" t="s">
        <v>418</v>
      </c>
      <c r="D32" s="554"/>
      <c r="E32" s="555"/>
      <c r="F32" s="88"/>
    </row>
    <row r="33" spans="1:6" ht="27.75" customHeight="1">
      <c r="A33" s="551"/>
      <c r="B33" s="85"/>
      <c r="C33" s="86" t="s">
        <v>418</v>
      </c>
      <c r="D33" s="556"/>
      <c r="E33" s="557"/>
      <c r="F33" s="88"/>
    </row>
    <row r="34" spans="1:6" ht="15" customHeight="1">
      <c r="A34" s="101"/>
      <c r="B34" s="89"/>
      <c r="C34" s="89"/>
      <c r="D34" s="89"/>
      <c r="E34" s="102"/>
    </row>
    <row r="35" spans="1:6" ht="15.2" customHeight="1">
      <c r="A35" s="96" t="s">
        <v>419</v>
      </c>
      <c r="B35" s="536" t="s">
        <v>420</v>
      </c>
      <c r="C35" s="536"/>
      <c r="D35" s="536"/>
      <c r="E35" s="537"/>
    </row>
    <row r="36" spans="1:6" ht="68.25" customHeight="1">
      <c r="A36" s="97"/>
      <c r="B36" s="507" t="s">
        <v>421</v>
      </c>
      <c r="C36" s="507"/>
      <c r="D36" s="507"/>
      <c r="E36" s="508"/>
    </row>
    <row r="37" spans="1:6" ht="15" customHeight="1">
      <c r="A37" s="93"/>
      <c r="B37" s="11"/>
      <c r="C37" s="11"/>
      <c r="D37" s="11"/>
      <c r="E37" s="92"/>
    </row>
    <row r="38" spans="1:6" ht="15.2" customHeight="1">
      <c r="A38" s="96" t="s">
        <v>353</v>
      </c>
      <c r="B38" s="536" t="s">
        <v>422</v>
      </c>
      <c r="C38" s="536"/>
      <c r="D38" s="536"/>
      <c r="E38" s="537"/>
    </row>
    <row r="39" spans="1:6" ht="21.75" customHeight="1">
      <c r="A39" s="97"/>
      <c r="B39" s="507"/>
      <c r="C39" s="507"/>
      <c r="D39" s="507"/>
      <c r="E39" s="508"/>
    </row>
    <row r="40" spans="1:6" ht="15.75" customHeight="1">
      <c r="A40" s="548" t="s">
        <v>423</v>
      </c>
      <c r="B40" s="549"/>
      <c r="C40" s="549"/>
      <c r="D40" s="549"/>
      <c r="E40" s="550"/>
    </row>
    <row r="41" spans="1:6" ht="20.25" customHeight="1" thickBot="1">
      <c r="A41" s="542"/>
      <c r="B41" s="543"/>
      <c r="C41" s="543"/>
      <c r="D41" s="543"/>
      <c r="E41" s="544"/>
    </row>
  </sheetData>
  <mergeCells count="33">
    <mergeCell ref="A41:E41"/>
    <mergeCell ref="A3:E3"/>
    <mergeCell ref="B35:E35"/>
    <mergeCell ref="B36:E36"/>
    <mergeCell ref="B38:E38"/>
    <mergeCell ref="B39:E39"/>
    <mergeCell ref="A40:E40"/>
    <mergeCell ref="B28:E28"/>
    <mergeCell ref="A29:A33"/>
    <mergeCell ref="B29:E29"/>
    <mergeCell ref="D30:E30"/>
    <mergeCell ref="D31:E31"/>
    <mergeCell ref="D32:E32"/>
    <mergeCell ref="D33:E33"/>
    <mergeCell ref="B17:E17"/>
    <mergeCell ref="B18:E18"/>
    <mergeCell ref="B20:E20"/>
    <mergeCell ref="B21:E21"/>
    <mergeCell ref="B23:E23"/>
    <mergeCell ref="A24:A25"/>
    <mergeCell ref="B24:D24"/>
    <mergeCell ref="B25:D25"/>
    <mergeCell ref="B15:E15"/>
    <mergeCell ref="A1:E2"/>
    <mergeCell ref="A4:E4"/>
    <mergeCell ref="B5:E5"/>
    <mergeCell ref="B6:E6"/>
    <mergeCell ref="B7:E7"/>
    <mergeCell ref="A8:B8"/>
    <mergeCell ref="A9:E9"/>
    <mergeCell ref="B11:E11"/>
    <mergeCell ref="B12:E12"/>
    <mergeCell ref="B14:E14"/>
  </mergeCells>
  <pageMargins left="0.511811024" right="0.511811024" top="0.78740157499999996" bottom="0.78740157499999996" header="0.31496062000000002" footer="0.31496062000000002"/>
  <pageSetup paperSize="9" scale="75" fitToHeight="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5</vt:i4>
      </vt:variant>
    </vt:vector>
  </HeadingPairs>
  <TitlesOfParts>
    <vt:vector size="10" baseType="lpstr">
      <vt:lpstr>MEMÓRIA DE CALCULO</vt:lpstr>
      <vt:lpstr>PLANILHA ORÇAMENTÁRIA</vt:lpstr>
      <vt:lpstr>COMPOSIÇÕES</vt:lpstr>
      <vt:lpstr>ATESTADO DE CAPACIDADE TECNICA</vt:lpstr>
      <vt:lpstr>PROJETO BÁSICO</vt:lpstr>
      <vt:lpstr>'ATESTADO DE CAPACIDADE TECNICA'!Area_de_impressao</vt:lpstr>
      <vt:lpstr>COMPOSIÇÕES!Area_de_impressao</vt:lpstr>
      <vt:lpstr>'MEMÓRIA DE CALCULO'!Area_de_impressao</vt:lpstr>
      <vt:lpstr>'PLANILHA ORÇAMENTÁRIA'!Area_de_impressao</vt:lpstr>
      <vt:lpstr>'PLANILHA ORÇAMENTÁRIA'!Titulos_de_impressao</vt:lpstr>
    </vt:vector>
  </TitlesOfParts>
  <Company>P.M.P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CMTN</dc:creator>
  <cp:lastModifiedBy>PC</cp:lastModifiedBy>
  <cp:lastPrinted>2021-12-13T15:07:58Z</cp:lastPrinted>
  <dcterms:created xsi:type="dcterms:W3CDTF">2001-06-07T15:07:30Z</dcterms:created>
  <dcterms:modified xsi:type="dcterms:W3CDTF">2021-12-13T18:33:13Z</dcterms:modified>
</cp:coreProperties>
</file>